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urtin-my.sharepoint.com/personal/277465i_curtin_edu_au/Documents/#A3_MS_Review_Lead/supp data/"/>
    </mc:Choice>
  </mc:AlternateContent>
  <xr:revisionPtr revIDLastSave="119" documentId="13_ncr:1_{5E3AD9A0-2888-8140-A2E0-7CB72091210F}" xr6:coauthVersionLast="47" xr6:coauthVersionMax="47" xr10:uidLastSave="{5907EC8D-E3A5-284D-8ADB-A46273B83AD0}"/>
  <bookViews>
    <workbookView xWindow="-21000" yWindow="-11600" windowWidth="21000" windowHeight="15540" xr2:uid="{E6C0CE79-0B00-5D4E-B66B-9616BEFCE9BA}"/>
  </bookViews>
  <sheets>
    <sheet name="SupDataTable3a" sheetId="24" r:id="rId1"/>
    <sheet name="SupDataTable3b" sheetId="18" r:id="rId2"/>
    <sheet name="SupDataTable3c" sheetId="13" r:id="rId3"/>
    <sheet name="SupDataTable3d" sheetId="22" r:id="rId4"/>
  </sheets>
  <definedNames>
    <definedName name="solver_eng" localSheetId="0" hidden="1">1</definedName>
    <definedName name="solver_eng" localSheetId="2" hidden="1">1</definedName>
    <definedName name="solver_lin" localSheetId="0" hidden="1">2</definedName>
    <definedName name="solver_lin" localSheetId="2" hidden="1">2</definedName>
    <definedName name="solver_neg" localSheetId="0" hidden="1">1</definedName>
    <definedName name="solver_neg" localSheetId="2" hidden="1">1</definedName>
    <definedName name="solver_num" localSheetId="0" hidden="1">0</definedName>
    <definedName name="solver_num" localSheetId="2" hidden="1">0</definedName>
    <definedName name="solver_opt" localSheetId="0" hidden="1">SupDataTable3a!$O$53</definedName>
    <definedName name="solver_opt" localSheetId="2" hidden="1">SupDataTable3c!$AA$56</definedName>
    <definedName name="solver_typ" localSheetId="0" hidden="1">1</definedName>
    <definedName name="solver_typ" localSheetId="2" hidden="1">1</definedName>
    <definedName name="solver_val" localSheetId="0" hidden="1">0</definedName>
    <definedName name="solver_val" localSheetId="2" hidden="1">0</definedName>
    <definedName name="solver_ver" localSheetId="0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F9" i="24"/>
  <c r="C9" i="18"/>
  <c r="D14" i="24" l="1"/>
  <c r="F14" i="24" s="1"/>
  <c r="N21" i="24"/>
  <c r="K21" i="24" s="1"/>
  <c r="G9" i="24"/>
  <c r="C6" i="22"/>
  <c r="C7" i="22" s="1"/>
  <c r="B14" i="18"/>
  <c r="F6" i="22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B5" i="22"/>
  <c r="O5" i="22" s="1"/>
  <c r="M5" i="22"/>
  <c r="N5" i="22"/>
  <c r="E6" i="22"/>
  <c r="N6" i="22" s="1"/>
  <c r="E7" i="22"/>
  <c r="K52" i="13"/>
  <c r="N7" i="22"/>
  <c r="B60" i="18"/>
  <c r="C60" i="18"/>
  <c r="C61" i="18"/>
  <c r="B61" i="18"/>
  <c r="C15" i="18"/>
  <c r="C14" i="18"/>
  <c r="A16" i="18"/>
  <c r="B16" i="18" s="1"/>
  <c r="B15" i="18"/>
  <c r="D61" i="18"/>
  <c r="D15" i="18"/>
  <c r="D16" i="18"/>
  <c r="Y15" i="13"/>
  <c r="Z15" i="13" s="1"/>
  <c r="J6" i="13"/>
  <c r="T15" i="13"/>
  <c r="T16" i="13" s="1"/>
  <c r="T17" i="13" s="1"/>
  <c r="T18" i="13" s="1"/>
  <c r="T19" i="13" s="1"/>
  <c r="T20" i="13" s="1"/>
  <c r="T21" i="13" s="1"/>
  <c r="T22" i="13" s="1"/>
  <c r="T23" i="13" s="1"/>
  <c r="T24" i="13" s="1"/>
  <c r="T25" i="13" s="1"/>
  <c r="T26" i="13" s="1"/>
  <c r="T27" i="13" s="1"/>
  <c r="T28" i="13" s="1"/>
  <c r="T29" i="13" s="1"/>
  <c r="T30" i="13" s="1"/>
  <c r="T31" i="13" s="1"/>
  <c r="T32" i="13" s="1"/>
  <c r="T33" i="13" s="1"/>
  <c r="T34" i="13" s="1"/>
  <c r="T35" i="13" s="1"/>
  <c r="T36" i="13" s="1"/>
  <c r="T37" i="13" s="1"/>
  <c r="T38" i="13" s="1"/>
  <c r="T39" i="13" s="1"/>
  <c r="T40" i="13" s="1"/>
  <c r="T41" i="13" s="1"/>
  <c r="T42" i="13" s="1"/>
  <c r="T43" i="13" s="1"/>
  <c r="T44" i="13" s="1"/>
  <c r="T45" i="13" s="1"/>
  <c r="T46" i="13" s="1"/>
  <c r="T47" i="13" s="1"/>
  <c r="T48" i="13" s="1"/>
  <c r="T49" i="13" s="1"/>
  <c r="T50" i="13" s="1"/>
  <c r="T51" i="13" s="1"/>
  <c r="Q15" i="13"/>
  <c r="U15" i="13" s="1"/>
  <c r="Q16" i="13"/>
  <c r="Z14" i="13"/>
  <c r="U14" i="13"/>
  <c r="D6" i="13"/>
  <c r="D7" i="13" s="1"/>
  <c r="E6" i="13"/>
  <c r="E7" i="13" s="1"/>
  <c r="E8" i="13" s="1"/>
  <c r="E9" i="13" s="1"/>
  <c r="E10" i="13" s="1"/>
  <c r="E11" i="13" s="1"/>
  <c r="E12" i="13" s="1"/>
  <c r="E13" i="13" s="1"/>
  <c r="C6" i="13"/>
  <c r="A6" i="13"/>
  <c r="B6" i="13"/>
  <c r="F5" i="13"/>
  <c r="N5" i="13"/>
  <c r="M5" i="13"/>
  <c r="L5" i="13"/>
  <c r="K5" i="13"/>
  <c r="K14" i="13"/>
  <c r="K6" i="13"/>
  <c r="G6" i="24"/>
  <c r="M6" i="22" l="1"/>
  <c r="B7" i="22"/>
  <c r="O7" i="22" s="1"/>
  <c r="M7" i="22"/>
  <c r="C8" i="22"/>
  <c r="B6" i="22"/>
  <c r="O6" i="22" s="1"/>
  <c r="E8" i="22"/>
  <c r="Y16" i="13"/>
  <c r="Y17" i="13" s="1"/>
  <c r="F6" i="13"/>
  <c r="B7" i="13"/>
  <c r="F7" i="13" s="1"/>
  <c r="N6" i="13"/>
  <c r="L6" i="13"/>
  <c r="M6" i="13"/>
  <c r="D15" i="24"/>
  <c r="F15" i="24" s="1"/>
  <c r="E14" i="24"/>
  <c r="I14" i="24" s="1"/>
  <c r="C14" i="24"/>
  <c r="E14" i="13"/>
  <c r="E15" i="13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U16" i="13"/>
  <c r="Y18" i="13"/>
  <c r="Z17" i="13"/>
  <c r="B8" i="13"/>
  <c r="J7" i="13"/>
  <c r="M7" i="13" s="1"/>
  <c r="D8" i="13"/>
  <c r="C7" i="13"/>
  <c r="Q17" i="13"/>
  <c r="Z16" i="13"/>
  <c r="A7" i="13"/>
  <c r="D60" i="18"/>
  <c r="A17" i="18"/>
  <c r="D17" i="18" s="1"/>
  <c r="C16" i="18"/>
  <c r="D14" i="18"/>
  <c r="D16" i="24"/>
  <c r="G16" i="24" s="1"/>
  <c r="B15" i="24"/>
  <c r="A15" i="24"/>
  <c r="H15" i="24" s="1"/>
  <c r="E15" i="24"/>
  <c r="C15" i="24"/>
  <c r="G15" i="24"/>
  <c r="L21" i="24"/>
  <c r="B14" i="24"/>
  <c r="A14" i="24"/>
  <c r="O21" i="24"/>
  <c r="B60" i="24"/>
  <c r="F60" i="24"/>
  <c r="A60" i="24"/>
  <c r="E60" i="24"/>
  <c r="C60" i="24"/>
  <c r="N22" i="24"/>
  <c r="P22" i="24" s="1"/>
  <c r="M21" i="24"/>
  <c r="G7" i="24"/>
  <c r="Q21" i="24" s="1"/>
  <c r="G60" i="24"/>
  <c r="G14" i="24"/>
  <c r="P21" i="24"/>
  <c r="E9" i="22" l="1"/>
  <c r="N8" i="22"/>
  <c r="B8" i="22"/>
  <c r="O8" i="22" s="1"/>
  <c r="M8" i="22"/>
  <c r="C9" i="22"/>
  <c r="I60" i="24"/>
  <c r="H60" i="24"/>
  <c r="I15" i="24"/>
  <c r="H14" i="24"/>
  <c r="B9" i="13"/>
  <c r="F8" i="13"/>
  <c r="Y19" i="13"/>
  <c r="Z18" i="13"/>
  <c r="A8" i="13"/>
  <c r="N7" i="13"/>
  <c r="J8" i="13"/>
  <c r="K7" i="13"/>
  <c r="U17" i="13"/>
  <c r="Q18" i="13"/>
  <c r="L7" i="13"/>
  <c r="C8" i="13"/>
  <c r="D9" i="13"/>
  <c r="B17" i="18"/>
  <c r="C17" i="18"/>
  <c r="A18" i="18"/>
  <c r="D17" i="24"/>
  <c r="E16" i="24"/>
  <c r="B16" i="24"/>
  <c r="F16" i="24"/>
  <c r="I16" i="24" s="1"/>
  <c r="C16" i="24"/>
  <c r="A16" i="24"/>
  <c r="K22" i="24"/>
  <c r="M22" i="24"/>
  <c r="L22" i="24"/>
  <c r="Q22" i="24"/>
  <c r="O22" i="24"/>
  <c r="N23" i="24"/>
  <c r="M9" i="22" l="1"/>
  <c r="C10" i="22"/>
  <c r="N9" i="22"/>
  <c r="B9" i="22"/>
  <c r="O9" i="22" s="1"/>
  <c r="E10" i="22"/>
  <c r="H16" i="24"/>
  <c r="J9" i="13"/>
  <c r="M9" i="13" s="1"/>
  <c r="K8" i="13"/>
  <c r="D10" i="13"/>
  <c r="M8" i="13"/>
  <c r="Y20" i="13"/>
  <c r="Z19" i="13"/>
  <c r="N8" i="13"/>
  <c r="A9" i="13"/>
  <c r="C9" i="13"/>
  <c r="L8" i="13"/>
  <c r="Q19" i="13"/>
  <c r="U18" i="13"/>
  <c r="B10" i="13"/>
  <c r="F9" i="13"/>
  <c r="D18" i="18"/>
  <c r="A19" i="18"/>
  <c r="C18" i="18"/>
  <c r="B18" i="18"/>
  <c r="D18" i="24"/>
  <c r="E17" i="24"/>
  <c r="A17" i="24"/>
  <c r="H17" i="24" s="1"/>
  <c r="G17" i="24"/>
  <c r="F17" i="24"/>
  <c r="I17" i="24" s="1"/>
  <c r="C17" i="24"/>
  <c r="B17" i="24"/>
  <c r="L23" i="24"/>
  <c r="K23" i="24"/>
  <c r="O23" i="24"/>
  <c r="P23" i="24"/>
  <c r="N24" i="24"/>
  <c r="Q23" i="24"/>
  <c r="M23" i="24"/>
  <c r="B10" i="22" l="1"/>
  <c r="O10" i="22" s="1"/>
  <c r="E11" i="22"/>
  <c r="N10" i="22"/>
  <c r="C11" i="22"/>
  <c r="M10" i="22"/>
  <c r="B11" i="13"/>
  <c r="F10" i="13"/>
  <c r="Z20" i="13"/>
  <c r="Y21" i="13"/>
  <c r="Q20" i="13"/>
  <c r="U19" i="13"/>
  <c r="D11" i="13"/>
  <c r="M10" i="13"/>
  <c r="C10" i="13"/>
  <c r="L9" i="13"/>
  <c r="N9" i="13"/>
  <c r="A10" i="13"/>
  <c r="K9" i="13"/>
  <c r="J10" i="13"/>
  <c r="A20" i="18"/>
  <c r="C19" i="18"/>
  <c r="B19" i="18"/>
  <c r="D19" i="18"/>
  <c r="D19" i="24"/>
  <c r="B18" i="24"/>
  <c r="C18" i="24"/>
  <c r="G18" i="24"/>
  <c r="E18" i="24"/>
  <c r="F18" i="24"/>
  <c r="I18" i="24" s="1"/>
  <c r="A18" i="24"/>
  <c r="L24" i="24"/>
  <c r="K24" i="24"/>
  <c r="P24" i="24"/>
  <c r="N25" i="24"/>
  <c r="O24" i="24"/>
  <c r="Q24" i="24"/>
  <c r="M24" i="24"/>
  <c r="C12" i="22" l="1"/>
  <c r="M11" i="22"/>
  <c r="B11" i="22"/>
  <c r="O11" i="22" s="1"/>
  <c r="E12" i="22"/>
  <c r="N11" i="22"/>
  <c r="H18" i="24"/>
  <c r="D12" i="13"/>
  <c r="U20" i="13"/>
  <c r="Q21" i="13"/>
  <c r="N10" i="13"/>
  <c r="A11" i="13"/>
  <c r="Y22" i="13"/>
  <c r="Z21" i="13"/>
  <c r="K10" i="13"/>
  <c r="J11" i="13"/>
  <c r="C11" i="13"/>
  <c r="L10" i="13"/>
  <c r="B12" i="13"/>
  <c r="F11" i="13"/>
  <c r="C20" i="18"/>
  <c r="B20" i="18"/>
  <c r="D20" i="18"/>
  <c r="A21" i="18"/>
  <c r="D20" i="24"/>
  <c r="G19" i="24"/>
  <c r="C19" i="24"/>
  <c r="E19" i="24"/>
  <c r="A19" i="24"/>
  <c r="B19" i="24"/>
  <c r="F19" i="24"/>
  <c r="I19" i="24" s="1"/>
  <c r="K25" i="24"/>
  <c r="M25" i="24"/>
  <c r="Q25" i="24"/>
  <c r="P25" i="24"/>
  <c r="N26" i="24"/>
  <c r="L25" i="24"/>
  <c r="O25" i="24"/>
  <c r="C13" i="22" l="1"/>
  <c r="M12" i="22"/>
  <c r="E13" i="22"/>
  <c r="N12" i="22"/>
  <c r="B12" i="22"/>
  <c r="O12" i="22" s="1"/>
  <c r="H19" i="24"/>
  <c r="Z22" i="13"/>
  <c r="Y23" i="13"/>
  <c r="U21" i="13"/>
  <c r="Q22" i="13"/>
  <c r="B13" i="13"/>
  <c r="F12" i="13"/>
  <c r="C12" i="13"/>
  <c r="L11" i="13"/>
  <c r="J12" i="13"/>
  <c r="K11" i="13"/>
  <c r="M11" i="13"/>
  <c r="A12" i="13"/>
  <c r="N11" i="13"/>
  <c r="M12" i="13"/>
  <c r="D13" i="13"/>
  <c r="D21" i="18"/>
  <c r="A22" i="18"/>
  <c r="C21" i="18"/>
  <c r="B21" i="18"/>
  <c r="D21" i="24"/>
  <c r="F20" i="24"/>
  <c r="G20" i="24"/>
  <c r="C20" i="24"/>
  <c r="E20" i="24"/>
  <c r="A20" i="24"/>
  <c r="B20" i="24"/>
  <c r="K26" i="24"/>
  <c r="Q26" i="24"/>
  <c r="M26" i="24"/>
  <c r="P26" i="24"/>
  <c r="O26" i="24"/>
  <c r="N27" i="24"/>
  <c r="L26" i="24"/>
  <c r="C14" i="22" l="1"/>
  <c r="M13" i="22"/>
  <c r="E14" i="22"/>
  <c r="N13" i="22"/>
  <c r="B13" i="22"/>
  <c r="O13" i="22" s="1"/>
  <c r="I20" i="24"/>
  <c r="H20" i="24"/>
  <c r="D14" i="13"/>
  <c r="M14" i="13" s="1"/>
  <c r="S14" i="13" s="1"/>
  <c r="D15" i="13"/>
  <c r="F13" i="13"/>
  <c r="B15" i="13"/>
  <c r="B14" i="13"/>
  <c r="F14" i="13" s="1"/>
  <c r="N12" i="13"/>
  <c r="A13" i="13"/>
  <c r="U22" i="13"/>
  <c r="Q23" i="13"/>
  <c r="L12" i="13"/>
  <c r="C13" i="13"/>
  <c r="Z23" i="13"/>
  <c r="Y24" i="13"/>
  <c r="J13" i="13"/>
  <c r="M13" i="13" s="1"/>
  <c r="K12" i="13"/>
  <c r="C22" i="18"/>
  <c r="D22" i="18"/>
  <c r="A23" i="18"/>
  <c r="B22" i="18"/>
  <c r="D22" i="24"/>
  <c r="G21" i="24"/>
  <c r="E21" i="24"/>
  <c r="A21" i="24"/>
  <c r="C21" i="24"/>
  <c r="B21" i="24"/>
  <c r="F21" i="24"/>
  <c r="L27" i="24"/>
  <c r="K27" i="24"/>
  <c r="N28" i="24"/>
  <c r="O27" i="24"/>
  <c r="P27" i="24"/>
  <c r="Q27" i="24"/>
  <c r="M27" i="24"/>
  <c r="B14" i="22" l="1"/>
  <c r="O14" i="22" s="1"/>
  <c r="E15" i="22"/>
  <c r="N14" i="22"/>
  <c r="C15" i="22"/>
  <c r="M14" i="22"/>
  <c r="I21" i="24"/>
  <c r="H21" i="24"/>
  <c r="A15" i="13"/>
  <c r="A14" i="13"/>
  <c r="N14" i="13" s="1"/>
  <c r="P14" i="13" s="1"/>
  <c r="N13" i="13"/>
  <c r="Z24" i="13"/>
  <c r="Y25" i="13"/>
  <c r="F15" i="13"/>
  <c r="B16" i="13"/>
  <c r="J15" i="13"/>
  <c r="K13" i="13"/>
  <c r="D16" i="13"/>
  <c r="L13" i="13"/>
  <c r="C14" i="13"/>
  <c r="L14" i="13" s="1"/>
  <c r="R14" i="13" s="1"/>
  <c r="C15" i="13"/>
  <c r="U23" i="13"/>
  <c r="Q24" i="13"/>
  <c r="S15" i="13"/>
  <c r="AB14" i="13"/>
  <c r="A24" i="18"/>
  <c r="D23" i="18"/>
  <c r="C23" i="18"/>
  <c r="B23" i="18"/>
  <c r="D23" i="24"/>
  <c r="B22" i="24"/>
  <c r="A22" i="24"/>
  <c r="F22" i="24"/>
  <c r="G22" i="24"/>
  <c r="C22" i="24"/>
  <c r="E22" i="24"/>
  <c r="O28" i="24"/>
  <c r="Q28" i="24"/>
  <c r="M28" i="24"/>
  <c r="P28" i="24"/>
  <c r="L28" i="24"/>
  <c r="K28" i="24"/>
  <c r="N29" i="24"/>
  <c r="M15" i="22" l="1"/>
  <c r="C16" i="22"/>
  <c r="E16" i="22"/>
  <c r="N15" i="22"/>
  <c r="B15" i="22"/>
  <c r="O15" i="22" s="1"/>
  <c r="I22" i="24"/>
  <c r="H22" i="24"/>
  <c r="F16" i="13"/>
  <c r="B17" i="13"/>
  <c r="C16" i="13"/>
  <c r="L15" i="13"/>
  <c r="Q25" i="13"/>
  <c r="U24" i="13"/>
  <c r="Y26" i="13"/>
  <c r="Z25" i="13"/>
  <c r="AA14" i="13"/>
  <c r="R15" i="13"/>
  <c r="AC14" i="13"/>
  <c r="P15" i="13"/>
  <c r="K15" i="13"/>
  <c r="J16" i="13"/>
  <c r="M16" i="13" s="1"/>
  <c r="D17" i="13"/>
  <c r="M15" i="13"/>
  <c r="AB15" i="13"/>
  <c r="S16" i="13"/>
  <c r="A16" i="13"/>
  <c r="N15" i="13"/>
  <c r="C24" i="18"/>
  <c r="B24" i="18"/>
  <c r="A25" i="18"/>
  <c r="D24" i="18"/>
  <c r="D24" i="24"/>
  <c r="G23" i="24"/>
  <c r="A23" i="24"/>
  <c r="B23" i="24"/>
  <c r="C23" i="24"/>
  <c r="E23" i="24"/>
  <c r="F23" i="24"/>
  <c r="N30" i="24"/>
  <c r="P29" i="24"/>
  <c r="M29" i="24"/>
  <c r="L29" i="24"/>
  <c r="K29" i="24"/>
  <c r="Q29" i="24"/>
  <c r="O29" i="24"/>
  <c r="N16" i="22" l="1"/>
  <c r="B16" i="22"/>
  <c r="O16" i="22" s="1"/>
  <c r="E17" i="22"/>
  <c r="M16" i="22"/>
  <c r="C17" i="22"/>
  <c r="I23" i="24"/>
  <c r="H23" i="24"/>
  <c r="Y27" i="13"/>
  <c r="Z26" i="13"/>
  <c r="D18" i="13"/>
  <c r="K16" i="13"/>
  <c r="J17" i="13"/>
  <c r="AB16" i="13"/>
  <c r="S17" i="13"/>
  <c r="R16" i="13"/>
  <c r="AA15" i="13"/>
  <c r="F17" i="13"/>
  <c r="B18" i="13"/>
  <c r="Q26" i="13"/>
  <c r="U25" i="13"/>
  <c r="N16" i="13"/>
  <c r="A17" i="13"/>
  <c r="P16" i="13"/>
  <c r="AC15" i="13"/>
  <c r="C17" i="13"/>
  <c r="L16" i="13"/>
  <c r="D25" i="18"/>
  <c r="A26" i="18"/>
  <c r="C25" i="18"/>
  <c r="B25" i="18"/>
  <c r="D25" i="24"/>
  <c r="G24" i="24"/>
  <c r="B24" i="24"/>
  <c r="F24" i="24"/>
  <c r="A24" i="24"/>
  <c r="E24" i="24"/>
  <c r="C24" i="24"/>
  <c r="M30" i="24"/>
  <c r="L30" i="24"/>
  <c r="Q30" i="24"/>
  <c r="K30" i="24"/>
  <c r="P30" i="24"/>
  <c r="N31" i="24"/>
  <c r="O30" i="24"/>
  <c r="C18" i="22" l="1"/>
  <c r="M17" i="22"/>
  <c r="B17" i="22"/>
  <c r="O17" i="22" s="1"/>
  <c r="E18" i="22"/>
  <c r="N17" i="22"/>
  <c r="H24" i="24"/>
  <c r="I24" i="24"/>
  <c r="U26" i="13"/>
  <c r="Q27" i="13"/>
  <c r="F18" i="13"/>
  <c r="B19" i="13"/>
  <c r="L17" i="13"/>
  <c r="C18" i="13"/>
  <c r="D19" i="13"/>
  <c r="N17" i="13"/>
  <c r="A18" i="13"/>
  <c r="S18" i="13"/>
  <c r="AB17" i="13"/>
  <c r="K17" i="13"/>
  <c r="J18" i="13"/>
  <c r="M18" i="13" s="1"/>
  <c r="M17" i="13"/>
  <c r="AC16" i="13"/>
  <c r="P17" i="13"/>
  <c r="AA16" i="13"/>
  <c r="R17" i="13"/>
  <c r="Z27" i="13"/>
  <c r="Y28" i="13"/>
  <c r="C26" i="18"/>
  <c r="D26" i="18"/>
  <c r="A27" i="18"/>
  <c r="B26" i="18"/>
  <c r="D26" i="24"/>
  <c r="A25" i="24"/>
  <c r="G25" i="24"/>
  <c r="F25" i="24"/>
  <c r="I25" i="24" s="1"/>
  <c r="B25" i="24"/>
  <c r="E25" i="24"/>
  <c r="C25" i="24"/>
  <c r="M31" i="24"/>
  <c r="P31" i="24"/>
  <c r="O31" i="24"/>
  <c r="K31" i="24"/>
  <c r="N32" i="24"/>
  <c r="L31" i="24"/>
  <c r="Q31" i="24"/>
  <c r="B18" i="22" l="1"/>
  <c r="O18" i="22" s="1"/>
  <c r="E19" i="22"/>
  <c r="N18" i="22"/>
  <c r="C19" i="22"/>
  <c r="M18" i="22"/>
  <c r="H25" i="24"/>
  <c r="J19" i="13"/>
  <c r="M19" i="13" s="1"/>
  <c r="K18" i="13"/>
  <c r="D20" i="13"/>
  <c r="Y29" i="13"/>
  <c r="Z28" i="13"/>
  <c r="F19" i="13"/>
  <c r="B20" i="13"/>
  <c r="A19" i="13"/>
  <c r="N18" i="13"/>
  <c r="U27" i="13"/>
  <c r="Q28" i="13"/>
  <c r="L18" i="13"/>
  <c r="C19" i="13"/>
  <c r="R18" i="13"/>
  <c r="AA17" i="13"/>
  <c r="AB18" i="13"/>
  <c r="S19" i="13"/>
  <c r="P18" i="13"/>
  <c r="AC17" i="13"/>
  <c r="B27" i="18"/>
  <c r="D27" i="18"/>
  <c r="A28" i="18"/>
  <c r="C27" i="18"/>
  <c r="D27" i="24"/>
  <c r="G26" i="24"/>
  <c r="B26" i="24"/>
  <c r="E26" i="24"/>
  <c r="A26" i="24"/>
  <c r="H26" i="24" s="1"/>
  <c r="C26" i="24"/>
  <c r="F26" i="24"/>
  <c r="I26" i="24" s="1"/>
  <c r="O32" i="24"/>
  <c r="Q32" i="24"/>
  <c r="K32" i="24"/>
  <c r="N33" i="24"/>
  <c r="M32" i="24"/>
  <c r="L32" i="24"/>
  <c r="P32" i="24"/>
  <c r="E20" i="22" l="1"/>
  <c r="N19" i="22"/>
  <c r="B19" i="22"/>
  <c r="O19" i="22" s="1"/>
  <c r="C20" i="22"/>
  <c r="M19" i="22"/>
  <c r="L19" i="13"/>
  <c r="C20" i="13"/>
  <c r="D21" i="13"/>
  <c r="AB19" i="13"/>
  <c r="S20" i="13"/>
  <c r="B21" i="13"/>
  <c r="F20" i="13"/>
  <c r="R19" i="13"/>
  <c r="AA18" i="13"/>
  <c r="Y30" i="13"/>
  <c r="Z29" i="13"/>
  <c r="Q29" i="13"/>
  <c r="U28" i="13"/>
  <c r="P19" i="13"/>
  <c r="AC18" i="13"/>
  <c r="A20" i="13"/>
  <c r="N19" i="13"/>
  <c r="K19" i="13"/>
  <c r="J20" i="13"/>
  <c r="B28" i="18"/>
  <c r="D28" i="18"/>
  <c r="A29" i="18"/>
  <c r="C28" i="18"/>
  <c r="D28" i="24"/>
  <c r="G27" i="24"/>
  <c r="A27" i="24"/>
  <c r="E27" i="24"/>
  <c r="C27" i="24"/>
  <c r="B27" i="24"/>
  <c r="F27" i="24"/>
  <c r="I27" i="24" s="1"/>
  <c r="M33" i="24"/>
  <c r="L33" i="24"/>
  <c r="K33" i="24"/>
  <c r="Q33" i="24"/>
  <c r="P33" i="24"/>
  <c r="N34" i="24"/>
  <c r="O33" i="24"/>
  <c r="M20" i="22" l="1"/>
  <c r="C21" i="22"/>
  <c r="N20" i="22"/>
  <c r="B20" i="22"/>
  <c r="O20" i="22" s="1"/>
  <c r="E21" i="22"/>
  <c r="H27" i="24"/>
  <c r="AC19" i="13"/>
  <c r="P20" i="13"/>
  <c r="S21" i="13"/>
  <c r="AB20" i="13"/>
  <c r="Q30" i="13"/>
  <c r="U29" i="13"/>
  <c r="K20" i="13"/>
  <c r="M20" i="13"/>
  <c r="Z30" i="13"/>
  <c r="Y31" i="13"/>
  <c r="C21" i="13"/>
  <c r="L20" i="13"/>
  <c r="F21" i="13"/>
  <c r="B22" i="13"/>
  <c r="D22" i="13"/>
  <c r="N20" i="13"/>
  <c r="A21" i="13"/>
  <c r="R20" i="13"/>
  <c r="AA19" i="13"/>
  <c r="B29" i="18"/>
  <c r="D29" i="18"/>
  <c r="A30" i="18"/>
  <c r="C29" i="18"/>
  <c r="D29" i="24"/>
  <c r="A28" i="24"/>
  <c r="F28" i="24"/>
  <c r="E28" i="24"/>
  <c r="C28" i="24"/>
  <c r="G28" i="24"/>
  <c r="B28" i="24"/>
  <c r="M34" i="24"/>
  <c r="Q34" i="24"/>
  <c r="L34" i="24"/>
  <c r="P34" i="24"/>
  <c r="K34" i="24"/>
  <c r="N35" i="24"/>
  <c r="O34" i="24"/>
  <c r="B21" i="22" l="1"/>
  <c r="O21" i="22" s="1"/>
  <c r="E22" i="22"/>
  <c r="N21" i="22"/>
  <c r="C22" i="22"/>
  <c r="M21" i="22"/>
  <c r="I28" i="24"/>
  <c r="H28" i="24"/>
  <c r="K21" i="13"/>
  <c r="J22" i="13"/>
  <c r="M22" i="13" s="1"/>
  <c r="F22" i="13"/>
  <c r="B23" i="13"/>
  <c r="Y32" i="13"/>
  <c r="Z31" i="13"/>
  <c r="AB21" i="13"/>
  <c r="S22" i="13"/>
  <c r="P21" i="13"/>
  <c r="AC20" i="13"/>
  <c r="D23" i="13"/>
  <c r="U30" i="13"/>
  <c r="Q31" i="13"/>
  <c r="AA20" i="13"/>
  <c r="R21" i="13"/>
  <c r="L21" i="13"/>
  <c r="C22" i="13"/>
  <c r="N21" i="13"/>
  <c r="A22" i="13"/>
  <c r="M21" i="13"/>
  <c r="D30" i="18"/>
  <c r="A31" i="18"/>
  <c r="C30" i="18"/>
  <c r="B30" i="18"/>
  <c r="D30" i="24"/>
  <c r="G29" i="24"/>
  <c r="B29" i="24"/>
  <c r="F29" i="24"/>
  <c r="E29" i="24"/>
  <c r="A29" i="24"/>
  <c r="H29" i="24" s="1"/>
  <c r="C29" i="24"/>
  <c r="L35" i="24"/>
  <c r="K35" i="24"/>
  <c r="O35" i="24"/>
  <c r="M35" i="24"/>
  <c r="N36" i="24"/>
  <c r="P35" i="24"/>
  <c r="Q35" i="24"/>
  <c r="C23" i="22" l="1"/>
  <c r="M22" i="22"/>
  <c r="B22" i="22"/>
  <c r="O22" i="22" s="1"/>
  <c r="E23" i="22"/>
  <c r="N22" i="22"/>
  <c r="I29" i="24"/>
  <c r="AA21" i="13"/>
  <c r="R22" i="13"/>
  <c r="AB22" i="13"/>
  <c r="S23" i="13"/>
  <c r="F23" i="13"/>
  <c r="B24" i="13"/>
  <c r="U31" i="13"/>
  <c r="Q32" i="13"/>
  <c r="Z32" i="13"/>
  <c r="Y33" i="13"/>
  <c r="N22" i="13"/>
  <c r="A23" i="13"/>
  <c r="D24" i="13"/>
  <c r="M23" i="13"/>
  <c r="L22" i="13"/>
  <c r="C23" i="13"/>
  <c r="K22" i="13"/>
  <c r="J23" i="13"/>
  <c r="AC21" i="13"/>
  <c r="P22" i="13"/>
  <c r="D31" i="18"/>
  <c r="C31" i="18"/>
  <c r="B31" i="18"/>
  <c r="A32" i="18"/>
  <c r="D31" i="24"/>
  <c r="F30" i="24"/>
  <c r="G30" i="24"/>
  <c r="E30" i="24"/>
  <c r="C30" i="24"/>
  <c r="B30" i="24"/>
  <c r="A30" i="24"/>
  <c r="H30" i="24" s="1"/>
  <c r="N37" i="24"/>
  <c r="M36" i="24"/>
  <c r="L36" i="24"/>
  <c r="O36" i="24"/>
  <c r="K36" i="24"/>
  <c r="P36" i="24"/>
  <c r="Q36" i="24"/>
  <c r="E24" i="22" l="1"/>
  <c r="N23" i="22"/>
  <c r="B23" i="22"/>
  <c r="O23" i="22" s="1"/>
  <c r="M23" i="22"/>
  <c r="C24" i="22"/>
  <c r="I30" i="24"/>
  <c r="L23" i="13"/>
  <c r="C24" i="13"/>
  <c r="Q33" i="13"/>
  <c r="U32" i="13"/>
  <c r="F24" i="13"/>
  <c r="B25" i="13"/>
  <c r="D25" i="13"/>
  <c r="P23" i="13"/>
  <c r="AC22" i="13"/>
  <c r="N23" i="13"/>
  <c r="A24" i="13"/>
  <c r="S24" i="13"/>
  <c r="AB23" i="13"/>
  <c r="J24" i="13"/>
  <c r="M24" i="13" s="1"/>
  <c r="K23" i="13"/>
  <c r="Z33" i="13"/>
  <c r="Y34" i="13"/>
  <c r="AA22" i="13"/>
  <c r="R23" i="13"/>
  <c r="C32" i="18"/>
  <c r="B32" i="18"/>
  <c r="A33" i="18"/>
  <c r="D32" i="18"/>
  <c r="D32" i="24"/>
  <c r="C31" i="24"/>
  <c r="B31" i="24"/>
  <c r="F31" i="24"/>
  <c r="A31" i="24"/>
  <c r="H31" i="24" s="1"/>
  <c r="E31" i="24"/>
  <c r="G31" i="24"/>
  <c r="P37" i="24"/>
  <c r="N38" i="24"/>
  <c r="M37" i="24"/>
  <c r="Q37" i="24"/>
  <c r="O37" i="24"/>
  <c r="L37" i="24"/>
  <c r="K37" i="24"/>
  <c r="M24" i="22" l="1"/>
  <c r="C25" i="22"/>
  <c r="N24" i="22"/>
  <c r="B24" i="22"/>
  <c r="O24" i="22" s="1"/>
  <c r="E25" i="22"/>
  <c r="I31" i="24"/>
  <c r="K24" i="13"/>
  <c r="J25" i="13"/>
  <c r="M25" i="13" s="1"/>
  <c r="D26" i="13"/>
  <c r="F25" i="13"/>
  <c r="B26" i="13"/>
  <c r="S25" i="13"/>
  <c r="AB24" i="13"/>
  <c r="AA23" i="13"/>
  <c r="R24" i="13"/>
  <c r="N24" i="13"/>
  <c r="A25" i="13"/>
  <c r="U33" i="13"/>
  <c r="Q34" i="13"/>
  <c r="Y35" i="13"/>
  <c r="Z34" i="13"/>
  <c r="C25" i="13"/>
  <c r="L24" i="13"/>
  <c r="P24" i="13"/>
  <c r="AC23" i="13"/>
  <c r="C33" i="18"/>
  <c r="B33" i="18"/>
  <c r="D33" i="18"/>
  <c r="A34" i="18"/>
  <c r="D33" i="24"/>
  <c r="E32" i="24"/>
  <c r="A32" i="24"/>
  <c r="C32" i="24"/>
  <c r="G32" i="24"/>
  <c r="B32" i="24"/>
  <c r="F32" i="24"/>
  <c r="I32" i="24" s="1"/>
  <c r="L38" i="24"/>
  <c r="K38" i="24"/>
  <c r="N39" i="24"/>
  <c r="O38" i="24"/>
  <c r="P38" i="24"/>
  <c r="Q38" i="24"/>
  <c r="M38" i="24"/>
  <c r="C26" i="22" l="1"/>
  <c r="M25" i="22"/>
  <c r="B25" i="22"/>
  <c r="O25" i="22" s="1"/>
  <c r="E26" i="22"/>
  <c r="N25" i="22"/>
  <c r="H32" i="24"/>
  <c r="S26" i="13"/>
  <c r="AB25" i="13"/>
  <c r="F26" i="13"/>
  <c r="B27" i="13"/>
  <c r="K25" i="13"/>
  <c r="J26" i="13"/>
  <c r="Y36" i="13"/>
  <c r="Z35" i="13"/>
  <c r="U34" i="13"/>
  <c r="Q35" i="13"/>
  <c r="A26" i="13"/>
  <c r="N25" i="13"/>
  <c r="D27" i="13"/>
  <c r="P25" i="13"/>
  <c r="AC24" i="13"/>
  <c r="AA24" i="13"/>
  <c r="R25" i="13"/>
  <c r="C26" i="13"/>
  <c r="L25" i="13"/>
  <c r="B34" i="18"/>
  <c r="D34" i="18"/>
  <c r="A35" i="18"/>
  <c r="C34" i="18"/>
  <c r="D34" i="24"/>
  <c r="F33" i="24"/>
  <c r="E33" i="24"/>
  <c r="A33" i="24"/>
  <c r="B33" i="24"/>
  <c r="G33" i="24"/>
  <c r="C33" i="24"/>
  <c r="M39" i="24"/>
  <c r="K39" i="24"/>
  <c r="O39" i="24"/>
  <c r="N40" i="24"/>
  <c r="Q39" i="24"/>
  <c r="P39" i="24"/>
  <c r="L39" i="24"/>
  <c r="B26" i="22" l="1"/>
  <c r="O26" i="22" s="1"/>
  <c r="E27" i="22"/>
  <c r="N26" i="22"/>
  <c r="C27" i="22"/>
  <c r="M26" i="22"/>
  <c r="H33" i="24"/>
  <c r="I33" i="24"/>
  <c r="K26" i="13"/>
  <c r="J27" i="13"/>
  <c r="Z36" i="13"/>
  <c r="Y37" i="13"/>
  <c r="M27" i="13"/>
  <c r="D28" i="13"/>
  <c r="L26" i="13"/>
  <c r="C27" i="13"/>
  <c r="P26" i="13"/>
  <c r="AC25" i="13"/>
  <c r="M26" i="13"/>
  <c r="F27" i="13"/>
  <c r="B28" i="13"/>
  <c r="N26" i="13"/>
  <c r="A27" i="13"/>
  <c r="AA25" i="13"/>
  <c r="R26" i="13"/>
  <c r="Q36" i="13"/>
  <c r="U35" i="13"/>
  <c r="S27" i="13"/>
  <c r="AB26" i="13"/>
  <c r="C35" i="18"/>
  <c r="A36" i="18"/>
  <c r="D35" i="18"/>
  <c r="B35" i="18"/>
  <c r="D35" i="24"/>
  <c r="E34" i="24"/>
  <c r="A34" i="24"/>
  <c r="F34" i="24"/>
  <c r="C34" i="24"/>
  <c r="B34" i="24"/>
  <c r="G34" i="24"/>
  <c r="P40" i="24"/>
  <c r="N41" i="24"/>
  <c r="M40" i="24"/>
  <c r="L40" i="24"/>
  <c r="K40" i="24"/>
  <c r="O40" i="24"/>
  <c r="Q40" i="24"/>
  <c r="C28" i="22" l="1"/>
  <c r="M27" i="22"/>
  <c r="E28" i="22"/>
  <c r="N27" i="22"/>
  <c r="B27" i="22"/>
  <c r="O27" i="22" s="1"/>
  <c r="I34" i="24"/>
  <c r="H34" i="24"/>
  <c r="A28" i="13"/>
  <c r="N27" i="13"/>
  <c r="L27" i="13"/>
  <c r="C28" i="13"/>
  <c r="D29" i="13"/>
  <c r="M28" i="13"/>
  <c r="U36" i="13"/>
  <c r="Q37" i="13"/>
  <c r="K27" i="13"/>
  <c r="J28" i="13"/>
  <c r="F28" i="13"/>
  <c r="B29" i="13"/>
  <c r="AB27" i="13"/>
  <c r="S28" i="13"/>
  <c r="Y38" i="13"/>
  <c r="Z37" i="13"/>
  <c r="AA26" i="13"/>
  <c r="R27" i="13"/>
  <c r="P27" i="13"/>
  <c r="AC26" i="13"/>
  <c r="A37" i="18"/>
  <c r="C36" i="18"/>
  <c r="B36" i="18"/>
  <c r="D36" i="18"/>
  <c r="D36" i="24"/>
  <c r="A35" i="24"/>
  <c r="B35" i="24"/>
  <c r="C35" i="24"/>
  <c r="F35" i="24"/>
  <c r="E35" i="24"/>
  <c r="G35" i="24"/>
  <c r="K41" i="24"/>
  <c r="N42" i="24"/>
  <c r="L41" i="24"/>
  <c r="P41" i="24"/>
  <c r="O41" i="24"/>
  <c r="Q41" i="24"/>
  <c r="M41" i="24"/>
  <c r="N28" i="22" l="1"/>
  <c r="B28" i="22"/>
  <c r="O28" i="22" s="1"/>
  <c r="E29" i="22"/>
  <c r="M28" i="22"/>
  <c r="C29" i="22"/>
  <c r="I35" i="24"/>
  <c r="H35" i="24"/>
  <c r="Q38" i="13"/>
  <c r="U37" i="13"/>
  <c r="Z38" i="13"/>
  <c r="Y39" i="13"/>
  <c r="S29" i="13"/>
  <c r="AB28" i="13"/>
  <c r="C29" i="13"/>
  <c r="L28" i="13"/>
  <c r="P28" i="13"/>
  <c r="AC27" i="13"/>
  <c r="R28" i="13"/>
  <c r="AA27" i="13"/>
  <c r="D30" i="13"/>
  <c r="F29" i="13"/>
  <c r="B30" i="13"/>
  <c r="K28" i="13"/>
  <c r="J29" i="13"/>
  <c r="M29" i="13" s="1"/>
  <c r="N28" i="13"/>
  <c r="A29" i="13"/>
  <c r="B37" i="18"/>
  <c r="C37" i="18"/>
  <c r="A38" i="18"/>
  <c r="D37" i="18"/>
  <c r="D37" i="24"/>
  <c r="A36" i="24"/>
  <c r="F36" i="24"/>
  <c r="B36" i="24"/>
  <c r="G36" i="24"/>
  <c r="E36" i="24"/>
  <c r="C36" i="24"/>
  <c r="M42" i="24"/>
  <c r="K42" i="24"/>
  <c r="O42" i="24"/>
  <c r="L42" i="24"/>
  <c r="Q42" i="24"/>
  <c r="P42" i="24"/>
  <c r="N43" i="24"/>
  <c r="C30" i="22" l="1"/>
  <c r="M29" i="22"/>
  <c r="B29" i="22"/>
  <c r="O29" i="22" s="1"/>
  <c r="E30" i="22"/>
  <c r="N29" i="22"/>
  <c r="I36" i="24"/>
  <c r="H36" i="24"/>
  <c r="D31" i="13"/>
  <c r="L29" i="13"/>
  <c r="C30" i="13"/>
  <c r="S30" i="13"/>
  <c r="AB29" i="13"/>
  <c r="N29" i="13"/>
  <c r="A30" i="13"/>
  <c r="K29" i="13"/>
  <c r="J30" i="13"/>
  <c r="M30" i="13" s="1"/>
  <c r="F30" i="13"/>
  <c r="B31" i="13"/>
  <c r="Z39" i="13"/>
  <c r="Y40" i="13"/>
  <c r="AA28" i="13"/>
  <c r="R29" i="13"/>
  <c r="AC28" i="13"/>
  <c r="P29" i="13"/>
  <c r="U38" i="13"/>
  <c r="Q39" i="13"/>
  <c r="D38" i="18"/>
  <c r="C38" i="18"/>
  <c r="B38" i="18"/>
  <c r="A39" i="18"/>
  <c r="D38" i="24"/>
  <c r="D39" i="24" s="1"/>
  <c r="C37" i="24"/>
  <c r="B37" i="24"/>
  <c r="E37" i="24"/>
  <c r="A37" i="24"/>
  <c r="H37" i="24" s="1"/>
  <c r="F37" i="24"/>
  <c r="I37" i="24" s="1"/>
  <c r="G37" i="24"/>
  <c r="K43" i="24"/>
  <c r="O43" i="24"/>
  <c r="M43" i="24"/>
  <c r="P43" i="24"/>
  <c r="Q43" i="24"/>
  <c r="N44" i="24"/>
  <c r="L43" i="24"/>
  <c r="B30" i="22" l="1"/>
  <c r="O30" i="22" s="1"/>
  <c r="E31" i="22"/>
  <c r="N30" i="22"/>
  <c r="C31" i="22"/>
  <c r="M30" i="22"/>
  <c r="F39" i="24"/>
  <c r="E39" i="24"/>
  <c r="I39" i="24" s="1"/>
  <c r="N30" i="13"/>
  <c r="A31" i="13"/>
  <c r="Z40" i="13"/>
  <c r="Y41" i="13"/>
  <c r="AB30" i="13"/>
  <c r="S31" i="13"/>
  <c r="F31" i="13"/>
  <c r="B32" i="13"/>
  <c r="AA29" i="13"/>
  <c r="R30" i="13"/>
  <c r="U39" i="13"/>
  <c r="Q40" i="13"/>
  <c r="C31" i="13"/>
  <c r="L30" i="13"/>
  <c r="P30" i="13"/>
  <c r="AC29" i="13"/>
  <c r="K30" i="13"/>
  <c r="J31" i="13"/>
  <c r="M31" i="13" s="1"/>
  <c r="D32" i="13"/>
  <c r="C39" i="18"/>
  <c r="D39" i="18"/>
  <c r="B39" i="18"/>
  <c r="A40" i="18"/>
  <c r="E38" i="24"/>
  <c r="B38" i="24"/>
  <c r="A38" i="24"/>
  <c r="C38" i="24"/>
  <c r="F38" i="24"/>
  <c r="I38" i="24" s="1"/>
  <c r="G38" i="24"/>
  <c r="L44" i="24"/>
  <c r="K44" i="24"/>
  <c r="Q44" i="24"/>
  <c r="P44" i="24"/>
  <c r="N45" i="24"/>
  <c r="O44" i="24"/>
  <c r="M44" i="24"/>
  <c r="M31" i="22" l="1"/>
  <c r="C32" i="22"/>
  <c r="E32" i="22"/>
  <c r="N31" i="22"/>
  <c r="B31" i="22"/>
  <c r="O31" i="22" s="1"/>
  <c r="H38" i="24"/>
  <c r="P31" i="13"/>
  <c r="AC30" i="13"/>
  <c r="S32" i="13"/>
  <c r="AB31" i="13"/>
  <c r="L31" i="13"/>
  <c r="C32" i="13"/>
  <c r="D33" i="13"/>
  <c r="Q41" i="13"/>
  <c r="U40" i="13"/>
  <c r="Y42" i="13"/>
  <c r="Z41" i="13"/>
  <c r="J32" i="13"/>
  <c r="M32" i="13" s="1"/>
  <c r="K31" i="13"/>
  <c r="AA30" i="13"/>
  <c r="R31" i="13"/>
  <c r="A32" i="13"/>
  <c r="N31" i="13"/>
  <c r="F32" i="13"/>
  <c r="B33" i="13"/>
  <c r="D40" i="18"/>
  <c r="C40" i="18"/>
  <c r="B40" i="18"/>
  <c r="A41" i="18"/>
  <c r="D40" i="24"/>
  <c r="C39" i="24"/>
  <c r="B39" i="24"/>
  <c r="G39" i="24"/>
  <c r="A39" i="24"/>
  <c r="H39" i="24" s="1"/>
  <c r="N46" i="24"/>
  <c r="P45" i="24"/>
  <c r="Q45" i="24"/>
  <c r="L45" i="24"/>
  <c r="O45" i="24"/>
  <c r="M45" i="24"/>
  <c r="K45" i="24"/>
  <c r="N32" i="22" l="1"/>
  <c r="B32" i="22"/>
  <c r="O32" i="22" s="1"/>
  <c r="E33" i="22"/>
  <c r="M32" i="22"/>
  <c r="C33" i="22"/>
  <c r="R32" i="13"/>
  <c r="AA31" i="13"/>
  <c r="C33" i="13"/>
  <c r="L32" i="13"/>
  <c r="AB32" i="13"/>
  <c r="S33" i="13"/>
  <c r="B34" i="13"/>
  <c r="F33" i="13"/>
  <c r="D34" i="13"/>
  <c r="K32" i="13"/>
  <c r="J33" i="13"/>
  <c r="Z42" i="13"/>
  <c r="Y43" i="13"/>
  <c r="A33" i="13"/>
  <c r="N32" i="13"/>
  <c r="Q42" i="13"/>
  <c r="U41" i="13"/>
  <c r="P32" i="13"/>
  <c r="AC31" i="13"/>
  <c r="D41" i="18"/>
  <c r="C41" i="18"/>
  <c r="B41" i="18"/>
  <c r="A42" i="18"/>
  <c r="D41" i="24"/>
  <c r="G40" i="24"/>
  <c r="A40" i="24"/>
  <c r="C40" i="24"/>
  <c r="B40" i="24"/>
  <c r="E40" i="24"/>
  <c r="F40" i="24"/>
  <c r="I40" i="24" s="1"/>
  <c r="O46" i="24"/>
  <c r="Q46" i="24"/>
  <c r="N47" i="24"/>
  <c r="K46" i="24"/>
  <c r="P46" i="24"/>
  <c r="L46" i="24"/>
  <c r="M46" i="24"/>
  <c r="C34" i="22" l="1"/>
  <c r="M33" i="22"/>
  <c r="B33" i="22"/>
  <c r="O33" i="22" s="1"/>
  <c r="E34" i="22"/>
  <c r="N33" i="22"/>
  <c r="H40" i="24"/>
  <c r="A34" i="13"/>
  <c r="N33" i="13"/>
  <c r="C34" i="13"/>
  <c r="L33" i="13"/>
  <c r="Z43" i="13"/>
  <c r="Y44" i="13"/>
  <c r="S34" i="13"/>
  <c r="AB33" i="13"/>
  <c r="P33" i="13"/>
  <c r="AC32" i="13"/>
  <c r="D35" i="13"/>
  <c r="F34" i="13"/>
  <c r="B35" i="13"/>
  <c r="K33" i="13"/>
  <c r="J34" i="13"/>
  <c r="Q43" i="13"/>
  <c r="U42" i="13"/>
  <c r="M33" i="13"/>
  <c r="R33" i="13"/>
  <c r="AA32" i="13"/>
  <c r="A43" i="18"/>
  <c r="B42" i="18"/>
  <c r="C42" i="18"/>
  <c r="D42" i="18"/>
  <c r="D42" i="24"/>
  <c r="C41" i="24"/>
  <c r="F41" i="24"/>
  <c r="E41" i="24"/>
  <c r="B41" i="24"/>
  <c r="A41" i="24"/>
  <c r="H41" i="24" s="1"/>
  <c r="G41" i="24"/>
  <c r="P47" i="24"/>
  <c r="N48" i="24"/>
  <c r="L47" i="24"/>
  <c r="Q47" i="24"/>
  <c r="K47" i="24"/>
  <c r="M47" i="24"/>
  <c r="O47" i="24"/>
  <c r="B34" i="22" l="1"/>
  <c r="O34" i="22" s="1"/>
  <c r="E35" i="22"/>
  <c r="N34" i="22"/>
  <c r="C35" i="22"/>
  <c r="M34" i="22"/>
  <c r="I41" i="24"/>
  <c r="F35" i="13"/>
  <c r="B36" i="13"/>
  <c r="S35" i="13"/>
  <c r="AB34" i="13"/>
  <c r="Y45" i="13"/>
  <c r="Z44" i="13"/>
  <c r="R34" i="13"/>
  <c r="AA33" i="13"/>
  <c r="J35" i="13"/>
  <c r="K34" i="13"/>
  <c r="M34" i="13"/>
  <c r="M35" i="13"/>
  <c r="D36" i="13"/>
  <c r="L34" i="13"/>
  <c r="C35" i="13"/>
  <c r="U43" i="13"/>
  <c r="Q44" i="13"/>
  <c r="P34" i="13"/>
  <c r="AC33" i="13"/>
  <c r="A35" i="13"/>
  <c r="N34" i="13"/>
  <c r="B43" i="18"/>
  <c r="C43" i="18"/>
  <c r="D43" i="18"/>
  <c r="A44" i="18"/>
  <c r="D43" i="24"/>
  <c r="A42" i="24"/>
  <c r="C42" i="24"/>
  <c r="B42" i="24"/>
  <c r="F42" i="24"/>
  <c r="E42" i="24"/>
  <c r="G42" i="24"/>
  <c r="Q48" i="24"/>
  <c r="O48" i="24"/>
  <c r="M48" i="24"/>
  <c r="L48" i="24"/>
  <c r="N49" i="24"/>
  <c r="K48" i="24"/>
  <c r="P48" i="24"/>
  <c r="C36" i="22" l="1"/>
  <c r="M35" i="22"/>
  <c r="E36" i="22"/>
  <c r="N35" i="22"/>
  <c r="B35" i="22"/>
  <c r="O35" i="22" s="1"/>
  <c r="I42" i="24"/>
  <c r="H42" i="24"/>
  <c r="AA34" i="13"/>
  <c r="R35" i="13"/>
  <c r="D37" i="13"/>
  <c r="A36" i="13"/>
  <c r="N35" i="13"/>
  <c r="P35" i="13"/>
  <c r="AC34" i="13"/>
  <c r="F36" i="13"/>
  <c r="B37" i="13"/>
  <c r="C36" i="13"/>
  <c r="L35" i="13"/>
  <c r="Z45" i="13"/>
  <c r="Y46" i="13"/>
  <c r="AB35" i="13"/>
  <c r="S36" i="13"/>
  <c r="Q45" i="13"/>
  <c r="U44" i="13"/>
  <c r="K35" i="13"/>
  <c r="J36" i="13"/>
  <c r="A45" i="18"/>
  <c r="C44" i="18"/>
  <c r="D44" i="18"/>
  <c r="B44" i="18"/>
  <c r="D44" i="24"/>
  <c r="F43" i="24"/>
  <c r="B43" i="24"/>
  <c r="A43" i="24"/>
  <c r="H43" i="24" s="1"/>
  <c r="C43" i="24"/>
  <c r="E43" i="24"/>
  <c r="G43" i="24"/>
  <c r="K49" i="24"/>
  <c r="Q49" i="24"/>
  <c r="M49" i="24"/>
  <c r="L49" i="24"/>
  <c r="N50" i="24"/>
  <c r="N51" i="24" s="1"/>
  <c r="P49" i="24"/>
  <c r="O49" i="24"/>
  <c r="N36" i="22" l="1"/>
  <c r="B36" i="22"/>
  <c r="O36" i="22" s="1"/>
  <c r="E37" i="22"/>
  <c r="M36" i="22"/>
  <c r="C37" i="22"/>
  <c r="I43" i="24"/>
  <c r="AB36" i="13"/>
  <c r="S37" i="13"/>
  <c r="A37" i="13"/>
  <c r="N36" i="13"/>
  <c r="K36" i="13"/>
  <c r="J37" i="13"/>
  <c r="M37" i="13" s="1"/>
  <c r="D38" i="13"/>
  <c r="U45" i="13"/>
  <c r="Q46" i="13"/>
  <c r="P36" i="13"/>
  <c r="AC35" i="13"/>
  <c r="Z46" i="13"/>
  <c r="Y47" i="13"/>
  <c r="M36" i="13"/>
  <c r="C37" i="13"/>
  <c r="L36" i="13"/>
  <c r="B38" i="13"/>
  <c r="F37" i="13"/>
  <c r="AA35" i="13"/>
  <c r="R36" i="13"/>
  <c r="C45" i="18"/>
  <c r="A46" i="18"/>
  <c r="B45" i="18"/>
  <c r="D45" i="18"/>
  <c r="D45" i="24"/>
  <c r="A44" i="24"/>
  <c r="F44" i="24"/>
  <c r="G44" i="24"/>
  <c r="B44" i="24"/>
  <c r="E44" i="24"/>
  <c r="C44" i="24"/>
  <c r="M50" i="24"/>
  <c r="P50" i="24"/>
  <c r="O50" i="24"/>
  <c r="L50" i="24"/>
  <c r="K50" i="24"/>
  <c r="Q50" i="24"/>
  <c r="C38" i="22" l="1"/>
  <c r="M37" i="22"/>
  <c r="B37" i="22"/>
  <c r="O37" i="22" s="1"/>
  <c r="E38" i="22"/>
  <c r="N37" i="22"/>
  <c r="I44" i="24"/>
  <c r="H44" i="24"/>
  <c r="AA36" i="13"/>
  <c r="R37" i="13"/>
  <c r="Z47" i="13"/>
  <c r="Y48" i="13"/>
  <c r="J38" i="13"/>
  <c r="K37" i="13"/>
  <c r="A38" i="13"/>
  <c r="N37" i="13"/>
  <c r="L37" i="13"/>
  <c r="C38" i="13"/>
  <c r="D39" i="13"/>
  <c r="AC36" i="13"/>
  <c r="P37" i="13"/>
  <c r="B39" i="13"/>
  <c r="F38" i="13"/>
  <c r="Q47" i="13"/>
  <c r="U46" i="13"/>
  <c r="AB37" i="13"/>
  <c r="S38" i="13"/>
  <c r="A47" i="18"/>
  <c r="C46" i="18"/>
  <c r="B46" i="18"/>
  <c r="D46" i="18"/>
  <c r="D46" i="24"/>
  <c r="C45" i="24"/>
  <c r="E45" i="24"/>
  <c r="B45" i="24"/>
  <c r="G45" i="24"/>
  <c r="A45" i="24"/>
  <c r="H45" i="24" s="1"/>
  <c r="F45" i="24"/>
  <c r="I45" i="24" s="1"/>
  <c r="K51" i="24"/>
  <c r="P51" i="24"/>
  <c r="L51" i="24"/>
  <c r="O51" i="24"/>
  <c r="M51" i="24"/>
  <c r="Q51" i="24"/>
  <c r="N52" i="24"/>
  <c r="N53" i="24" s="1"/>
  <c r="O53" i="24" s="1"/>
  <c r="B38" i="22" l="1"/>
  <c r="O38" i="22" s="1"/>
  <c r="E39" i="22"/>
  <c r="N38" i="22"/>
  <c r="M38" i="22"/>
  <c r="C39" i="22"/>
  <c r="AC37" i="13"/>
  <c r="P38" i="13"/>
  <c r="A39" i="13"/>
  <c r="N38" i="13"/>
  <c r="K38" i="13"/>
  <c r="J39" i="13"/>
  <c r="S39" i="13"/>
  <c r="AB38" i="13"/>
  <c r="M38" i="13"/>
  <c r="Y49" i="13"/>
  <c r="Z48" i="13"/>
  <c r="D40" i="13"/>
  <c r="C39" i="13"/>
  <c r="L38" i="13"/>
  <c r="AA37" i="13"/>
  <c r="R38" i="13"/>
  <c r="B40" i="13"/>
  <c r="F39" i="13"/>
  <c r="Q48" i="13"/>
  <c r="U47" i="13"/>
  <c r="A48" i="18"/>
  <c r="C47" i="18"/>
  <c r="D47" i="18"/>
  <c r="B47" i="18"/>
  <c r="D47" i="24"/>
  <c r="C46" i="24"/>
  <c r="A46" i="24"/>
  <c r="G46" i="24"/>
  <c r="B46" i="24"/>
  <c r="F46" i="24"/>
  <c r="E46" i="24"/>
  <c r="P52" i="24"/>
  <c r="L52" i="24"/>
  <c r="K52" i="24"/>
  <c r="Q52" i="24"/>
  <c r="O52" i="24"/>
  <c r="M52" i="24"/>
  <c r="M39" i="22" l="1"/>
  <c r="C40" i="22"/>
  <c r="E40" i="22"/>
  <c r="N39" i="22"/>
  <c r="B39" i="22"/>
  <c r="O39" i="22" s="1"/>
  <c r="I46" i="24"/>
  <c r="H46" i="24"/>
  <c r="J40" i="13"/>
  <c r="M40" i="13" s="1"/>
  <c r="K39" i="13"/>
  <c r="U48" i="13"/>
  <c r="Q49" i="13"/>
  <c r="A40" i="13"/>
  <c r="N39" i="13"/>
  <c r="C40" i="13"/>
  <c r="L39" i="13"/>
  <c r="P39" i="13"/>
  <c r="AC38" i="13"/>
  <c r="AB39" i="13"/>
  <c r="S40" i="13"/>
  <c r="M39" i="13"/>
  <c r="D41" i="13"/>
  <c r="B41" i="13"/>
  <c r="F40" i="13"/>
  <c r="Z49" i="13"/>
  <c r="Y50" i="13"/>
  <c r="R39" i="13"/>
  <c r="AA38" i="13"/>
  <c r="C48" i="18"/>
  <c r="B48" i="18"/>
  <c r="A49" i="18"/>
  <c r="D48" i="18"/>
  <c r="D48" i="24"/>
  <c r="B47" i="24"/>
  <c r="G47" i="24"/>
  <c r="F47" i="24"/>
  <c r="I47" i="24" s="1"/>
  <c r="A47" i="24"/>
  <c r="H47" i="24" s="1"/>
  <c r="C47" i="24"/>
  <c r="E47" i="24"/>
  <c r="Q53" i="24"/>
  <c r="P53" i="24"/>
  <c r="L53" i="24"/>
  <c r="K53" i="24"/>
  <c r="M53" i="24"/>
  <c r="M40" i="22" l="1"/>
  <c r="C41" i="22"/>
  <c r="N40" i="22"/>
  <c r="B40" i="22"/>
  <c r="O40" i="22" s="1"/>
  <c r="E41" i="22"/>
  <c r="A41" i="13"/>
  <c r="N40" i="13"/>
  <c r="U49" i="13"/>
  <c r="Q50" i="13"/>
  <c r="B42" i="13"/>
  <c r="F41" i="13"/>
  <c r="C41" i="13"/>
  <c r="L40" i="13"/>
  <c r="D42" i="13"/>
  <c r="R40" i="13"/>
  <c r="AA39" i="13"/>
  <c r="AB40" i="13"/>
  <c r="S41" i="13"/>
  <c r="Y51" i="13"/>
  <c r="Z51" i="13" s="1"/>
  <c r="Z50" i="13"/>
  <c r="P40" i="13"/>
  <c r="AC39" i="13"/>
  <c r="K40" i="13"/>
  <c r="C49" i="18"/>
  <c r="A50" i="18"/>
  <c r="D49" i="18"/>
  <c r="B49" i="18"/>
  <c r="D49" i="24"/>
  <c r="F48" i="24"/>
  <c r="I48" i="24" s="1"/>
  <c r="G48" i="24"/>
  <c r="A48" i="24"/>
  <c r="E48" i="24"/>
  <c r="C48" i="24"/>
  <c r="B48" i="24"/>
  <c r="C42" i="22" l="1"/>
  <c r="M41" i="22"/>
  <c r="B41" i="22"/>
  <c r="O41" i="22" s="1"/>
  <c r="E42" i="22"/>
  <c r="N41" i="22"/>
  <c r="H48" i="24"/>
  <c r="C42" i="13"/>
  <c r="L41" i="13"/>
  <c r="S42" i="13"/>
  <c r="AB41" i="13"/>
  <c r="B43" i="13"/>
  <c r="F42" i="13"/>
  <c r="K41" i="13"/>
  <c r="J42" i="13"/>
  <c r="Q51" i="13"/>
  <c r="U51" i="13" s="1"/>
  <c r="U50" i="13"/>
  <c r="R41" i="13"/>
  <c r="AA40" i="13"/>
  <c r="M41" i="13"/>
  <c r="P41" i="13"/>
  <c r="AC40" i="13"/>
  <c r="D43" i="13"/>
  <c r="A42" i="13"/>
  <c r="N41" i="13"/>
  <c r="B50" i="18"/>
  <c r="C50" i="18"/>
  <c r="D50" i="18"/>
  <c r="A51" i="18"/>
  <c r="D50" i="24"/>
  <c r="C49" i="24"/>
  <c r="E49" i="24"/>
  <c r="G49" i="24"/>
  <c r="A49" i="24"/>
  <c r="H49" i="24" s="1"/>
  <c r="B49" i="24"/>
  <c r="F49" i="24"/>
  <c r="I49" i="24" s="1"/>
  <c r="B42" i="22" l="1"/>
  <c r="O42" i="22" s="1"/>
  <c r="E43" i="22"/>
  <c r="N42" i="22"/>
  <c r="C43" i="22"/>
  <c r="M42" i="22"/>
  <c r="K42" i="13"/>
  <c r="J43" i="13"/>
  <c r="M43" i="13" s="1"/>
  <c r="B44" i="13"/>
  <c r="F43" i="13"/>
  <c r="AC41" i="13"/>
  <c r="P42" i="13"/>
  <c r="D44" i="13"/>
  <c r="R42" i="13"/>
  <c r="AA41" i="13"/>
  <c r="AB42" i="13"/>
  <c r="S43" i="13"/>
  <c r="A43" i="13"/>
  <c r="N42" i="13"/>
  <c r="M42" i="13"/>
  <c r="C43" i="13"/>
  <c r="L42" i="13"/>
  <c r="C51" i="18"/>
  <c r="D51" i="18"/>
  <c r="A52" i="18"/>
  <c r="B51" i="18"/>
  <c r="D51" i="24"/>
  <c r="G50" i="24"/>
  <c r="A50" i="24"/>
  <c r="H50" i="24" s="1"/>
  <c r="C50" i="24"/>
  <c r="E50" i="24"/>
  <c r="F50" i="24"/>
  <c r="I50" i="24" s="1"/>
  <c r="B50" i="24"/>
  <c r="C44" i="22" l="1"/>
  <c r="M43" i="22"/>
  <c r="E44" i="22"/>
  <c r="N43" i="22"/>
  <c r="B43" i="22"/>
  <c r="O43" i="22" s="1"/>
  <c r="D45" i="13"/>
  <c r="P43" i="13"/>
  <c r="AC42" i="13"/>
  <c r="A44" i="13"/>
  <c r="N43" i="13"/>
  <c r="F44" i="13"/>
  <c r="B45" i="13"/>
  <c r="J44" i="13"/>
  <c r="K43" i="13"/>
  <c r="C44" i="13"/>
  <c r="L43" i="13"/>
  <c r="S44" i="13"/>
  <c r="AB43" i="13"/>
  <c r="R43" i="13"/>
  <c r="AA42" i="13"/>
  <c r="C52" i="18"/>
  <c r="A53" i="18"/>
  <c r="B52" i="18"/>
  <c r="D52" i="18"/>
  <c r="D52" i="24"/>
  <c r="G51" i="24"/>
  <c r="F51" i="24"/>
  <c r="E51" i="24"/>
  <c r="C51" i="24"/>
  <c r="B51" i="24"/>
  <c r="A51" i="24"/>
  <c r="H51" i="24" s="1"/>
  <c r="N44" i="22" l="1"/>
  <c r="B44" i="22"/>
  <c r="O44" i="22" s="1"/>
  <c r="E45" i="22"/>
  <c r="M44" i="22"/>
  <c r="C45" i="22"/>
  <c r="I51" i="24"/>
  <c r="B46" i="13"/>
  <c r="F45" i="13"/>
  <c r="D46" i="13"/>
  <c r="AA43" i="13"/>
  <c r="R44" i="13"/>
  <c r="AB44" i="13"/>
  <c r="S45" i="13"/>
  <c r="N44" i="13"/>
  <c r="A45" i="13"/>
  <c r="C45" i="13"/>
  <c r="L44" i="13"/>
  <c r="AC43" i="13"/>
  <c r="P44" i="13"/>
  <c r="K44" i="13"/>
  <c r="J45" i="13"/>
  <c r="M44" i="13"/>
  <c r="C53" i="18"/>
  <c r="B53" i="18"/>
  <c r="A54" i="18"/>
  <c r="D53" i="18"/>
  <c r="D53" i="24"/>
  <c r="F52" i="24"/>
  <c r="I52" i="24" s="1"/>
  <c r="A52" i="24"/>
  <c r="H52" i="24" s="1"/>
  <c r="G52" i="24"/>
  <c r="E52" i="24"/>
  <c r="B52" i="24"/>
  <c r="C52" i="24"/>
  <c r="C46" i="22" l="1"/>
  <c r="M45" i="22"/>
  <c r="E46" i="22"/>
  <c r="N45" i="22"/>
  <c r="B45" i="22"/>
  <c r="O45" i="22" s="1"/>
  <c r="P45" i="13"/>
  <c r="AC44" i="13"/>
  <c r="R45" i="13"/>
  <c r="AA44" i="13"/>
  <c r="C46" i="13"/>
  <c r="L45" i="13"/>
  <c r="N45" i="13"/>
  <c r="A46" i="13"/>
  <c r="J46" i="13"/>
  <c r="K45" i="13"/>
  <c r="S46" i="13"/>
  <c r="AB45" i="13"/>
  <c r="M45" i="13"/>
  <c r="D47" i="13"/>
  <c r="M46" i="13"/>
  <c r="F46" i="13"/>
  <c r="B47" i="13"/>
  <c r="A55" i="18"/>
  <c r="C54" i="18"/>
  <c r="B54" i="18"/>
  <c r="D54" i="18"/>
  <c r="D54" i="24"/>
  <c r="F53" i="24"/>
  <c r="I53" i="24" s="1"/>
  <c r="C53" i="24"/>
  <c r="G53" i="24"/>
  <c r="E53" i="24"/>
  <c r="A53" i="24"/>
  <c r="B53" i="24"/>
  <c r="E47" i="22" l="1"/>
  <c r="N46" i="22"/>
  <c r="B46" i="22"/>
  <c r="O46" i="22" s="1"/>
  <c r="C47" i="22"/>
  <c r="M46" i="22"/>
  <c r="H53" i="24"/>
  <c r="N46" i="13"/>
  <c r="A47" i="13"/>
  <c r="D48" i="13"/>
  <c r="C47" i="13"/>
  <c r="L46" i="13"/>
  <c r="AB46" i="13"/>
  <c r="S47" i="13"/>
  <c r="R46" i="13"/>
  <c r="AA45" i="13"/>
  <c r="F47" i="13"/>
  <c r="B48" i="13"/>
  <c r="K46" i="13"/>
  <c r="J47" i="13"/>
  <c r="AC45" i="13"/>
  <c r="P46" i="13"/>
  <c r="D55" i="18"/>
  <c r="C55" i="18"/>
  <c r="A56" i="18"/>
  <c r="B55" i="18"/>
  <c r="D55" i="24"/>
  <c r="A54" i="24"/>
  <c r="H54" i="24" s="1"/>
  <c r="C54" i="24"/>
  <c r="E54" i="24"/>
  <c r="F54" i="24"/>
  <c r="G54" i="24"/>
  <c r="B54" i="24"/>
  <c r="M47" i="22" l="1"/>
  <c r="C48" i="22"/>
  <c r="E48" i="22"/>
  <c r="N47" i="22"/>
  <c r="B47" i="22"/>
  <c r="O47" i="22" s="1"/>
  <c r="I54" i="24"/>
  <c r="S48" i="13"/>
  <c r="AB47" i="13"/>
  <c r="B49" i="13"/>
  <c r="F48" i="13"/>
  <c r="P47" i="13"/>
  <c r="AC46" i="13"/>
  <c r="J48" i="13"/>
  <c r="M48" i="13" s="1"/>
  <c r="K47" i="13"/>
  <c r="C48" i="13"/>
  <c r="L47" i="13"/>
  <c r="M47" i="13"/>
  <c r="D49" i="13"/>
  <c r="A48" i="13"/>
  <c r="N47" i="13"/>
  <c r="R47" i="13"/>
  <c r="AA46" i="13"/>
  <c r="C56" i="18"/>
  <c r="A57" i="18"/>
  <c r="B56" i="18"/>
  <c r="D56" i="18"/>
  <c r="D56" i="24"/>
  <c r="C55" i="24"/>
  <c r="B55" i="24"/>
  <c r="F55" i="24"/>
  <c r="G55" i="24"/>
  <c r="E55" i="24"/>
  <c r="A55" i="24"/>
  <c r="N48" i="22" l="1"/>
  <c r="B48" i="22"/>
  <c r="O48" i="22" s="1"/>
  <c r="E49" i="22"/>
  <c r="M48" i="22"/>
  <c r="C49" i="22"/>
  <c r="H55" i="24"/>
  <c r="I55" i="24"/>
  <c r="D50" i="13"/>
  <c r="B50" i="13"/>
  <c r="F49" i="13"/>
  <c r="R48" i="13"/>
  <c r="AA47" i="13"/>
  <c r="K48" i="13"/>
  <c r="J49" i="13"/>
  <c r="A49" i="13"/>
  <c r="N48" i="13"/>
  <c r="P48" i="13"/>
  <c r="AC47" i="13"/>
  <c r="C49" i="13"/>
  <c r="L48" i="13"/>
  <c r="S49" i="13"/>
  <c r="AB48" i="13"/>
  <c r="C57" i="18"/>
  <c r="A58" i="18"/>
  <c r="D57" i="18"/>
  <c r="B57" i="18"/>
  <c r="D57" i="24"/>
  <c r="F56" i="24"/>
  <c r="G56" i="24"/>
  <c r="E56" i="24"/>
  <c r="A56" i="24"/>
  <c r="C56" i="24"/>
  <c r="B56" i="24"/>
  <c r="C50" i="22" l="1"/>
  <c r="M49" i="22"/>
  <c r="B49" i="22"/>
  <c r="O49" i="22" s="1"/>
  <c r="E50" i="22"/>
  <c r="N49" i="22"/>
  <c r="H56" i="24"/>
  <c r="I56" i="24"/>
  <c r="B51" i="13"/>
  <c r="F50" i="13"/>
  <c r="AB49" i="13"/>
  <c r="S50" i="13"/>
  <c r="AA48" i="13"/>
  <c r="R49" i="13"/>
  <c r="D51" i="13"/>
  <c r="J50" i="13"/>
  <c r="M50" i="13" s="1"/>
  <c r="K49" i="13"/>
  <c r="C50" i="13"/>
  <c r="L49" i="13"/>
  <c r="P49" i="13"/>
  <c r="AC48" i="13"/>
  <c r="A50" i="13"/>
  <c r="N49" i="13"/>
  <c r="M49" i="13"/>
  <c r="D58" i="18"/>
  <c r="C58" i="18"/>
  <c r="B58" i="18"/>
  <c r="A59" i="18"/>
  <c r="D58" i="24"/>
  <c r="D59" i="24" s="1"/>
  <c r="E59" i="24" s="1"/>
  <c r="B57" i="24"/>
  <c r="C57" i="24"/>
  <c r="F57" i="24"/>
  <c r="E57" i="24"/>
  <c r="A57" i="24"/>
  <c r="G57" i="24"/>
  <c r="B50" i="22" l="1"/>
  <c r="O50" i="22" s="1"/>
  <c r="E51" i="22"/>
  <c r="N50" i="22"/>
  <c r="C51" i="22"/>
  <c r="M51" i="22" s="1"/>
  <c r="M50" i="22"/>
  <c r="I57" i="24"/>
  <c r="H57" i="24"/>
  <c r="N50" i="13"/>
  <c r="A51" i="13"/>
  <c r="C51" i="13"/>
  <c r="L50" i="13"/>
  <c r="P50" i="13"/>
  <c r="AC49" i="13"/>
  <c r="AB50" i="13"/>
  <c r="S51" i="13"/>
  <c r="AB51" i="13" s="1"/>
  <c r="D52" i="13"/>
  <c r="M52" i="13" s="1"/>
  <c r="AA49" i="13"/>
  <c r="R50" i="13"/>
  <c r="K50" i="13"/>
  <c r="J51" i="13"/>
  <c r="K51" i="13" s="1"/>
  <c r="B52" i="13"/>
  <c r="F52" i="13" s="1"/>
  <c r="F51" i="13"/>
  <c r="C59" i="18"/>
  <c r="D59" i="18"/>
  <c r="B59" i="18"/>
  <c r="E58" i="24"/>
  <c r="A58" i="24"/>
  <c r="H58" i="24" s="1"/>
  <c r="C58" i="24"/>
  <c r="F58" i="24"/>
  <c r="I58" i="24" s="1"/>
  <c r="G58" i="24"/>
  <c r="B58" i="24"/>
  <c r="N51" i="22" l="1"/>
  <c r="B51" i="22"/>
  <c r="O51" i="22" s="1"/>
  <c r="C52" i="13"/>
  <c r="L52" i="13" s="1"/>
  <c r="L51" i="13"/>
  <c r="M51" i="13"/>
  <c r="N51" i="13"/>
  <c r="A52" i="13"/>
  <c r="N52" i="13" s="1"/>
  <c r="P51" i="13"/>
  <c r="AC51" i="13" s="1"/>
  <c r="AC50" i="13"/>
  <c r="AA50" i="13"/>
  <c r="R51" i="13"/>
  <c r="AA51" i="13" s="1"/>
  <c r="B59" i="24"/>
  <c r="A59" i="24"/>
  <c r="H59" i="24" s="1"/>
  <c r="G59" i="24"/>
  <c r="C59" i="24"/>
  <c r="F59" i="24"/>
  <c r="I59" i="24" s="1"/>
</calcChain>
</file>

<file path=xl/sharedStrings.xml><?xml version="1.0" encoding="utf-8"?>
<sst xmlns="http://schemas.openxmlformats.org/spreadsheetml/2006/main" count="105" uniqueCount="48">
  <si>
    <r>
      <rPr>
        <b/>
        <vertAlign val="superscript"/>
        <sz val="12"/>
        <color theme="1"/>
        <rFont val="16"/>
      </rPr>
      <t>208</t>
    </r>
    <r>
      <rPr>
        <b/>
        <sz val="12"/>
        <color theme="1"/>
        <rFont val="16"/>
      </rPr>
      <t>Pb/</t>
    </r>
    <r>
      <rPr>
        <b/>
        <vertAlign val="superscript"/>
        <sz val="12"/>
        <color theme="1"/>
        <rFont val="16"/>
      </rPr>
      <t>204</t>
    </r>
    <r>
      <rPr>
        <b/>
        <sz val="12"/>
        <color theme="1"/>
        <rFont val="16"/>
      </rPr>
      <t>Pb</t>
    </r>
  </si>
  <si>
    <r>
      <rPr>
        <b/>
        <vertAlign val="superscript"/>
        <sz val="12"/>
        <color theme="1"/>
        <rFont val="16"/>
      </rPr>
      <t>232</t>
    </r>
    <r>
      <rPr>
        <b/>
        <sz val="12"/>
        <color theme="1"/>
        <rFont val="16"/>
      </rPr>
      <t>Th/</t>
    </r>
    <r>
      <rPr>
        <b/>
        <vertAlign val="superscript"/>
        <sz val="12"/>
        <color theme="1"/>
        <rFont val="16"/>
      </rPr>
      <t>204</t>
    </r>
    <r>
      <rPr>
        <b/>
        <sz val="12"/>
        <color theme="1"/>
        <rFont val="16"/>
      </rPr>
      <t>Pb</t>
    </r>
  </si>
  <si>
    <r>
      <rPr>
        <b/>
        <vertAlign val="superscript"/>
        <sz val="12"/>
        <color theme="1"/>
        <rFont val="16"/>
      </rPr>
      <t>206</t>
    </r>
    <r>
      <rPr>
        <b/>
        <sz val="12"/>
        <color theme="1"/>
        <rFont val="16"/>
      </rPr>
      <t>Pb/</t>
    </r>
    <r>
      <rPr>
        <b/>
        <vertAlign val="superscript"/>
        <sz val="12"/>
        <color theme="1"/>
        <rFont val="16"/>
      </rPr>
      <t>204</t>
    </r>
    <r>
      <rPr>
        <b/>
        <sz val="12"/>
        <color theme="1"/>
        <rFont val="16"/>
      </rPr>
      <t>Pb</t>
    </r>
  </si>
  <si>
    <r>
      <rPr>
        <b/>
        <vertAlign val="superscript"/>
        <sz val="12"/>
        <color theme="1"/>
        <rFont val="16"/>
      </rPr>
      <t>207</t>
    </r>
    <r>
      <rPr>
        <b/>
        <sz val="12"/>
        <color theme="1"/>
        <rFont val="16"/>
      </rPr>
      <t>Pb/</t>
    </r>
    <r>
      <rPr>
        <b/>
        <vertAlign val="superscript"/>
        <sz val="12"/>
        <color theme="1"/>
        <rFont val="16"/>
      </rPr>
      <t>204</t>
    </r>
    <r>
      <rPr>
        <b/>
        <sz val="12"/>
        <color theme="1"/>
        <rFont val="16"/>
      </rPr>
      <t>Pb</t>
    </r>
  </si>
  <si>
    <r>
      <t>μ=(</t>
    </r>
    <r>
      <rPr>
        <b/>
        <vertAlign val="superscript"/>
        <sz val="12"/>
        <color theme="1"/>
        <rFont val="16"/>
      </rPr>
      <t>238</t>
    </r>
    <r>
      <rPr>
        <b/>
        <sz val="12"/>
        <color theme="1"/>
        <rFont val="16"/>
      </rPr>
      <t>U/</t>
    </r>
    <r>
      <rPr>
        <b/>
        <vertAlign val="superscript"/>
        <sz val="12"/>
        <color theme="1"/>
        <rFont val="16"/>
      </rPr>
      <t>204</t>
    </r>
    <r>
      <rPr>
        <b/>
        <sz val="12"/>
        <color theme="1"/>
        <rFont val="16"/>
      </rPr>
      <t>Pb)</t>
    </r>
  </si>
  <si>
    <r>
      <t>ϰ=(</t>
    </r>
    <r>
      <rPr>
        <b/>
        <vertAlign val="superscript"/>
        <sz val="12"/>
        <color theme="1"/>
        <rFont val="16"/>
      </rPr>
      <t>232</t>
    </r>
    <r>
      <rPr>
        <b/>
        <sz val="12"/>
        <color theme="1"/>
        <rFont val="16"/>
      </rPr>
      <t>Th/</t>
    </r>
    <r>
      <rPr>
        <b/>
        <vertAlign val="superscript"/>
        <sz val="12"/>
        <color theme="1"/>
        <rFont val="16"/>
      </rPr>
      <t>238</t>
    </r>
    <r>
      <rPr>
        <b/>
        <sz val="12"/>
        <color theme="1"/>
        <rFont val="16"/>
      </rPr>
      <t>U)</t>
    </r>
  </si>
  <si>
    <t>λ 238U</t>
  </si>
  <si>
    <t>λ 235U</t>
  </si>
  <si>
    <t>λ 232Th</t>
  </si>
  <si>
    <t>Time (yrs)</t>
  </si>
  <si>
    <t>Time (m.y)</t>
  </si>
  <si>
    <t>𝜅</t>
  </si>
  <si>
    <t>stage 1</t>
  </si>
  <si>
    <r>
      <rPr>
        <vertAlign val="superscript"/>
        <sz val="12"/>
        <color theme="1"/>
        <rFont val="16"/>
      </rPr>
      <t>206</t>
    </r>
    <r>
      <rPr>
        <sz val="12"/>
        <color theme="1"/>
        <rFont val="16"/>
      </rPr>
      <t>Pb/</t>
    </r>
    <r>
      <rPr>
        <vertAlign val="superscript"/>
        <sz val="12"/>
        <color theme="1"/>
        <rFont val="16"/>
      </rPr>
      <t>204</t>
    </r>
    <r>
      <rPr>
        <sz val="12"/>
        <color theme="1"/>
        <rFont val="16"/>
      </rPr>
      <t>Pb</t>
    </r>
  </si>
  <si>
    <r>
      <rPr>
        <vertAlign val="superscript"/>
        <sz val="12"/>
        <color theme="1"/>
        <rFont val="16"/>
      </rPr>
      <t>207</t>
    </r>
    <r>
      <rPr>
        <sz val="12"/>
        <color theme="1"/>
        <rFont val="16"/>
      </rPr>
      <t>Pb/</t>
    </r>
    <r>
      <rPr>
        <vertAlign val="superscript"/>
        <sz val="12"/>
        <color theme="1"/>
        <rFont val="16"/>
      </rPr>
      <t>204</t>
    </r>
    <r>
      <rPr>
        <sz val="12"/>
        <color theme="1"/>
        <rFont val="16"/>
      </rPr>
      <t>Pb</t>
    </r>
  </si>
  <si>
    <r>
      <rPr>
        <vertAlign val="superscript"/>
        <sz val="12"/>
        <color theme="1"/>
        <rFont val="16"/>
      </rPr>
      <t>208</t>
    </r>
    <r>
      <rPr>
        <sz val="12"/>
        <color theme="1"/>
        <rFont val="16"/>
      </rPr>
      <t>Pb/</t>
    </r>
    <r>
      <rPr>
        <vertAlign val="superscript"/>
        <sz val="12"/>
        <color theme="1"/>
        <rFont val="16"/>
      </rPr>
      <t>204</t>
    </r>
    <r>
      <rPr>
        <sz val="12"/>
        <color theme="1"/>
        <rFont val="16"/>
      </rPr>
      <t>Pb</t>
    </r>
  </si>
  <si>
    <r>
      <rPr>
        <vertAlign val="superscript"/>
        <sz val="12"/>
        <color theme="1"/>
        <rFont val="16"/>
      </rPr>
      <t>238</t>
    </r>
    <r>
      <rPr>
        <sz val="12"/>
        <color theme="1"/>
        <rFont val="16"/>
      </rPr>
      <t>U/</t>
    </r>
    <r>
      <rPr>
        <vertAlign val="superscript"/>
        <sz val="12"/>
        <color theme="1"/>
        <rFont val="16"/>
      </rPr>
      <t>204</t>
    </r>
    <r>
      <rPr>
        <sz val="12"/>
        <color theme="1"/>
        <rFont val="16"/>
      </rPr>
      <t>Pb</t>
    </r>
  </si>
  <si>
    <t>abreviation</t>
  </si>
  <si>
    <t>μ</t>
  </si>
  <si>
    <t>⍵</t>
  </si>
  <si>
    <r>
      <rPr>
        <vertAlign val="superscript"/>
        <sz val="12"/>
        <color theme="1"/>
        <rFont val="16"/>
      </rPr>
      <t>232</t>
    </r>
    <r>
      <rPr>
        <sz val="12"/>
        <color theme="1"/>
        <rFont val="16"/>
      </rPr>
      <t>Th/</t>
    </r>
    <r>
      <rPr>
        <vertAlign val="superscript"/>
        <sz val="12"/>
        <color theme="1"/>
        <rFont val="16"/>
      </rPr>
      <t>204</t>
    </r>
    <r>
      <rPr>
        <sz val="12"/>
        <color theme="1"/>
        <rFont val="16"/>
      </rPr>
      <t>Pb</t>
    </r>
  </si>
  <si>
    <r>
      <rPr>
        <vertAlign val="superscript"/>
        <sz val="12"/>
        <color theme="1"/>
        <rFont val="16"/>
      </rPr>
      <t>232</t>
    </r>
    <r>
      <rPr>
        <sz val="12"/>
        <color theme="1"/>
        <rFont val="16"/>
      </rPr>
      <t>Th/</t>
    </r>
    <r>
      <rPr>
        <vertAlign val="superscript"/>
        <sz val="12"/>
        <color theme="1"/>
        <rFont val="16"/>
      </rPr>
      <t>238</t>
    </r>
    <r>
      <rPr>
        <sz val="12"/>
        <color theme="1"/>
        <rFont val="16"/>
      </rPr>
      <t>U</t>
    </r>
  </si>
  <si>
    <t>Radioactive decay constant</t>
  </si>
  <si>
    <r>
      <t>λ</t>
    </r>
    <r>
      <rPr>
        <vertAlign val="superscript"/>
        <sz val="12"/>
        <color theme="1"/>
        <rFont val="16"/>
      </rPr>
      <t>238</t>
    </r>
    <r>
      <rPr>
        <sz val="12"/>
        <color theme="1"/>
        <rFont val="16"/>
      </rPr>
      <t>U</t>
    </r>
  </si>
  <si>
    <r>
      <t>λ</t>
    </r>
    <r>
      <rPr>
        <vertAlign val="superscript"/>
        <sz val="12"/>
        <color theme="1"/>
        <rFont val="16"/>
      </rPr>
      <t>235</t>
    </r>
    <r>
      <rPr>
        <sz val="12"/>
        <color theme="1"/>
        <rFont val="16"/>
      </rPr>
      <t>U</t>
    </r>
  </si>
  <si>
    <r>
      <t>λ</t>
    </r>
    <r>
      <rPr>
        <vertAlign val="superscript"/>
        <sz val="12"/>
        <color theme="1"/>
        <rFont val="16"/>
      </rPr>
      <t>232</t>
    </r>
    <r>
      <rPr>
        <sz val="12"/>
        <color theme="1"/>
        <rFont val="16"/>
      </rPr>
      <t>Th</t>
    </r>
  </si>
  <si>
    <t>Initial time (yrs)</t>
  </si>
  <si>
    <t>BSE</t>
  </si>
  <si>
    <t>BSE growth curve</t>
  </si>
  <si>
    <t>CC stage 2 growth curve</t>
  </si>
  <si>
    <t>GC#2</t>
  </si>
  <si>
    <t>Years ago</t>
  </si>
  <si>
    <t>From beginning</t>
  </si>
  <si>
    <r>
      <t>208</t>
    </r>
    <r>
      <rPr>
        <b/>
        <sz val="12"/>
        <color rgb="FF000000"/>
        <rFont val="16"/>
      </rPr>
      <t>Pb/</t>
    </r>
    <r>
      <rPr>
        <b/>
        <vertAlign val="superscript"/>
        <sz val="12"/>
        <color rgb="FF000000"/>
        <rFont val="16"/>
      </rPr>
      <t>204</t>
    </r>
    <r>
      <rPr>
        <b/>
        <sz val="12"/>
        <color rgb="FF000000"/>
        <rFont val="16"/>
      </rPr>
      <t>Pb</t>
    </r>
  </si>
  <si>
    <r>
      <t>232</t>
    </r>
    <r>
      <rPr>
        <b/>
        <sz val="12"/>
        <color rgb="FF000000"/>
        <rFont val="16"/>
      </rPr>
      <t>Th/</t>
    </r>
    <r>
      <rPr>
        <b/>
        <vertAlign val="superscript"/>
        <sz val="12"/>
        <color rgb="FF000000"/>
        <rFont val="16"/>
      </rPr>
      <t>204</t>
    </r>
    <r>
      <rPr>
        <b/>
        <sz val="12"/>
        <color rgb="FF000000"/>
        <rFont val="16"/>
      </rPr>
      <t>Pb</t>
    </r>
  </si>
  <si>
    <r>
      <t>206</t>
    </r>
    <r>
      <rPr>
        <b/>
        <sz val="12"/>
        <color rgb="FF000000"/>
        <rFont val="16"/>
      </rPr>
      <t>Pb/</t>
    </r>
    <r>
      <rPr>
        <b/>
        <vertAlign val="superscript"/>
        <sz val="12"/>
        <color rgb="FF000000"/>
        <rFont val="16"/>
      </rPr>
      <t>204</t>
    </r>
    <r>
      <rPr>
        <b/>
        <sz val="12"/>
        <color rgb="FF000000"/>
        <rFont val="16"/>
      </rPr>
      <t>Pb</t>
    </r>
  </si>
  <si>
    <r>
      <t>207</t>
    </r>
    <r>
      <rPr>
        <b/>
        <sz val="12"/>
        <color rgb="FF000000"/>
        <rFont val="16"/>
      </rPr>
      <t>Pb/</t>
    </r>
    <r>
      <rPr>
        <b/>
        <vertAlign val="superscript"/>
        <sz val="12"/>
        <color rgb="FF000000"/>
        <rFont val="16"/>
      </rPr>
      <t>204</t>
    </r>
    <r>
      <rPr>
        <b/>
        <sz val="12"/>
        <color rgb="FF000000"/>
        <rFont val="16"/>
      </rPr>
      <t>Pb</t>
    </r>
  </si>
  <si>
    <r>
      <t>μ=(</t>
    </r>
    <r>
      <rPr>
        <b/>
        <vertAlign val="superscript"/>
        <sz val="12"/>
        <color rgb="FF000000"/>
        <rFont val="16"/>
      </rPr>
      <t>238</t>
    </r>
    <r>
      <rPr>
        <b/>
        <sz val="12"/>
        <color rgb="FF000000"/>
        <rFont val="16"/>
      </rPr>
      <t>U/</t>
    </r>
    <r>
      <rPr>
        <b/>
        <vertAlign val="superscript"/>
        <sz val="12"/>
        <color rgb="FF000000"/>
        <rFont val="16"/>
      </rPr>
      <t>204</t>
    </r>
    <r>
      <rPr>
        <b/>
        <sz val="12"/>
        <color rgb="FF000000"/>
        <rFont val="16"/>
      </rPr>
      <t>Pb)</t>
    </r>
  </si>
  <si>
    <r>
      <t>ϰ=(</t>
    </r>
    <r>
      <rPr>
        <b/>
        <vertAlign val="superscript"/>
        <sz val="12"/>
        <color rgb="FF000000"/>
        <rFont val="16"/>
      </rPr>
      <t>232</t>
    </r>
    <r>
      <rPr>
        <b/>
        <sz val="12"/>
        <color rgb="FF000000"/>
        <rFont val="16"/>
      </rPr>
      <t>Th/</t>
    </r>
    <r>
      <rPr>
        <b/>
        <vertAlign val="superscript"/>
        <sz val="12"/>
        <color rgb="FF000000"/>
        <rFont val="16"/>
      </rPr>
      <t>238</t>
    </r>
    <r>
      <rPr>
        <b/>
        <sz val="12"/>
        <color rgb="FF000000"/>
        <rFont val="16"/>
      </rPr>
      <t>U)</t>
    </r>
  </si>
  <si>
    <t>exp238UT</t>
  </si>
  <si>
    <t>exp235UT</t>
  </si>
  <si>
    <t>exp232ThT</t>
  </si>
  <si>
    <t>stage 2</t>
  </si>
  <si>
    <t>Supplementary Data Table 3a: Pb growth model for BSE and continental crust</t>
  </si>
  <si>
    <t>Parameters</t>
  </si>
  <si>
    <t>Supplementary Data Table 3b: Pb growth model for BSE from Maltese and Mezger (2020)</t>
  </si>
  <si>
    <t>Supplementary Data Table 3c: Pb growth two-stage model of Stacey and Kramer (1975)</t>
  </si>
  <si>
    <t>Supplementary Data Table 3c: Pb growthsingle model of Cummings and Richard (1975)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</si>
</sst>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E+00"/>
    <numFmt numFmtId="165" formatCode="0.000"/>
    <numFmt numFmtId="166" formatCode="0.0"/>
    <numFmt numFmtId="167" formatCode="0.0000"/>
    <numFmt numFmtId="168" formatCode="0.000E+00"/>
    <numFmt numFmtId="169" formatCode="0.00000E+00"/>
  </numFmts>
  <fonts count="14">
    <font>
      <sz val="12"/>
      <color theme="1"/>
      <name val="Calibri"/>
      <family val="2"/>
      <scheme val="minor"/>
    </font>
    <font>
      <b/>
      <sz val="12"/>
      <color theme="1"/>
      <name val="16"/>
    </font>
    <font>
      <b/>
      <vertAlign val="superscript"/>
      <sz val="12"/>
      <color theme="1"/>
      <name val="16"/>
    </font>
    <font>
      <sz val="12"/>
      <color theme="1"/>
      <name val="16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16"/>
    </font>
    <font>
      <b/>
      <sz val="12"/>
      <color rgb="FF000000"/>
      <name val="16"/>
    </font>
    <font>
      <b/>
      <vertAlign val="superscript"/>
      <sz val="12"/>
      <color rgb="FF000000"/>
      <name val="16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16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/>
    </xf>
    <xf numFmtId="11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/>
    <xf numFmtId="11" fontId="3" fillId="3" borderId="0" xfId="0" applyNumberFormat="1" applyFont="1" applyFill="1" applyBorder="1"/>
    <xf numFmtId="165" fontId="3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1" fontId="3" fillId="3" borderId="0" xfId="0" applyNumberFormat="1" applyFont="1" applyFill="1"/>
    <xf numFmtId="0" fontId="1" fillId="3" borderId="0" xfId="0" applyFont="1" applyFill="1" applyAlignment="1">
      <alignment horizontal="center"/>
    </xf>
    <xf numFmtId="2" fontId="0" fillId="3" borderId="0" xfId="0" applyNumberFormat="1" applyFill="1" applyBorder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ont="1" applyFill="1" applyAlignment="1">
      <alignment horizontal="right"/>
    </xf>
    <xf numFmtId="11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165" fontId="5" fillId="0" borderId="0" xfId="0" applyNumberFormat="1" applyFont="1" applyAlignment="1">
      <alignment horizontal="center"/>
    </xf>
    <xf numFmtId="11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11" fontId="3" fillId="4" borderId="0" xfId="0" applyNumberFormat="1" applyFont="1" applyFill="1"/>
    <xf numFmtId="2" fontId="3" fillId="4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1" fontId="0" fillId="0" borderId="0" xfId="0" applyNumberFormat="1" applyAlignment="1">
      <alignment horizontal="center"/>
    </xf>
    <xf numFmtId="11" fontId="3" fillId="2" borderId="1" xfId="0" applyNumberFormat="1" applyFont="1" applyFill="1" applyBorder="1"/>
    <xf numFmtId="165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1" fontId="3" fillId="2" borderId="4" xfId="0" applyNumberFormat="1" applyFont="1" applyFill="1" applyBorder="1"/>
    <xf numFmtId="165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0" fillId="5" borderId="0" xfId="0" applyFont="1" applyFill="1"/>
    <xf numFmtId="0" fontId="12" fillId="5" borderId="0" xfId="0" applyFont="1" applyFill="1" applyAlignment="1">
      <alignment horizontal="center"/>
    </xf>
    <xf numFmtId="164" fontId="12" fillId="5" borderId="0" xfId="0" applyNumberFormat="1" applyFont="1" applyFill="1"/>
    <xf numFmtId="11" fontId="12" fillId="5" borderId="0" xfId="0" applyNumberFormat="1" applyFont="1" applyFill="1"/>
    <xf numFmtId="2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5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8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65" fontId="3" fillId="6" borderId="9" xfId="0" applyNumberFormat="1" applyFont="1" applyFill="1" applyBorder="1" applyAlignment="1">
      <alignment horizontal="center"/>
    </xf>
    <xf numFmtId="165" fontId="3" fillId="6" borderId="10" xfId="0" applyNumberFormat="1" applyFont="1" applyFill="1" applyBorder="1" applyAlignment="1">
      <alignment horizontal="center"/>
    </xf>
    <xf numFmtId="2" fontId="3" fillId="6" borderId="1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7" fontId="3" fillId="6" borderId="11" xfId="0" applyNumberFormat="1" applyFont="1" applyFill="1" applyBorder="1" applyAlignment="1">
      <alignment horizontal="center"/>
    </xf>
    <xf numFmtId="169" fontId="3" fillId="2" borderId="0" xfId="0" applyNumberFormat="1" applyFont="1" applyFill="1"/>
    <xf numFmtId="2" fontId="5" fillId="3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/>
    <xf numFmtId="11" fontId="1" fillId="3" borderId="0" xfId="0" applyNumberFormat="1" applyFont="1" applyFill="1" applyBorder="1"/>
    <xf numFmtId="165" fontId="1" fillId="3" borderId="6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5" fillId="3" borderId="0" xfId="0" applyFont="1" applyFill="1"/>
    <xf numFmtId="164" fontId="1" fillId="3" borderId="0" xfId="0" applyNumberFormat="1" applyFont="1" applyFill="1"/>
    <xf numFmtId="11" fontId="1" fillId="3" borderId="0" xfId="0" applyNumberFormat="1" applyFont="1" applyFill="1"/>
    <xf numFmtId="2" fontId="1" fillId="3" borderId="6" xfId="0" applyNumberFormat="1" applyFont="1" applyFill="1" applyBorder="1" applyAlignment="1">
      <alignment horizontal="center"/>
    </xf>
    <xf numFmtId="164" fontId="7" fillId="5" borderId="0" xfId="0" applyNumberFormat="1" applyFont="1" applyFill="1"/>
    <xf numFmtId="11" fontId="7" fillId="5" borderId="0" xfId="0" applyNumberFormat="1" applyFont="1" applyFill="1"/>
    <xf numFmtId="2" fontId="7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165" fontId="12" fillId="5" borderId="8" xfId="0" applyNumberFormat="1" applyFont="1" applyFill="1" applyBorder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SupDataTable3b!$B$14:$B$59</c:f>
              <c:numCache>
                <c:formatCode>0.000</c:formatCode>
                <c:ptCount val="46"/>
                <c:pt idx="0">
                  <c:v>9.3450000000000006</c:v>
                </c:pt>
                <c:pt idx="1">
                  <c:v>9.6066083931059918</c:v>
                </c:pt>
                <c:pt idx="2">
                  <c:v>9.869487546078032</c:v>
                </c:pt>
                <c:pt idx="3">
                  <c:v>10.128320252583618</c:v>
                </c:pt>
                <c:pt idx="4">
                  <c:v>10.383168798767631</c:v>
                </c:pt>
                <c:pt idx="5">
                  <c:v>10.634094512016713</c:v>
                </c:pt>
                <c:pt idx="6">
                  <c:v>10.881157775717247</c:v>
                </c:pt>
                <c:pt idx="7">
                  <c:v>11.124418043786189</c:v>
                </c:pt>
                <c:pt idx="8">
                  <c:v>11.363933854978169</c:v>
                </c:pt>
                <c:pt idx="9">
                  <c:v>11.599762846972435</c:v>
                </c:pt>
                <c:pt idx="10">
                  <c:v>11.831961770242907</c:v>
                </c:pt>
                <c:pt idx="11">
                  <c:v>12.060586501714758</c:v>
                </c:pt>
                <c:pt idx="12">
                  <c:v>12.285692058210774</c:v>
                </c:pt>
                <c:pt idx="13">
                  <c:v>12.507332609690749</c:v>
                </c:pt>
                <c:pt idx="14">
                  <c:v>12.725561492287063</c:v>
                </c:pt>
                <c:pt idx="15">
                  <c:v>12.94043122113963</c:v>
                </c:pt>
                <c:pt idx="16">
                  <c:v>13.151993503033268</c:v>
                </c:pt>
                <c:pt idx="17">
                  <c:v>13.360299248840558</c:v>
                </c:pt>
                <c:pt idx="18">
                  <c:v>13.565398585773149</c:v>
                </c:pt>
                <c:pt idx="19">
                  <c:v>13.767340869444501</c:v>
                </c:pt>
                <c:pt idx="20">
                  <c:v>13.966174695746943</c:v>
                </c:pt>
                <c:pt idx="21">
                  <c:v>14.161947912545912</c:v>
                </c:pt>
                <c:pt idx="22">
                  <c:v>14.354707631194167</c:v>
                </c:pt>
                <c:pt idx="23">
                  <c:v>14.544500237868803</c:v>
                </c:pt>
                <c:pt idx="24">
                  <c:v>14.731371404733725</c:v>
                </c:pt>
                <c:pt idx="25">
                  <c:v>14.915366100930306</c:v>
                </c:pt>
                <c:pt idx="26">
                  <c:v>15.096528603398887</c:v>
                </c:pt>
                <c:pt idx="27">
                  <c:v>15.274902507533675</c:v>
                </c:pt>
                <c:pt idx="28">
                  <c:v>15.450530737673652</c:v>
                </c:pt>
                <c:pt idx="29">
                  <c:v>15.623455557431997</c:v>
                </c:pt>
                <c:pt idx="30">
                  <c:v>15.793718579866511</c:v>
                </c:pt>
                <c:pt idx="31">
                  <c:v>15.961360777493471</c:v>
                </c:pt>
                <c:pt idx="32">
                  <c:v>16.12642249214738</c:v>
                </c:pt>
                <c:pt idx="33">
                  <c:v>16.288943444688901</c:v>
                </c:pt>
                <c:pt idx="34">
                  <c:v>16.448962744563406</c:v>
                </c:pt>
                <c:pt idx="35">
                  <c:v>16.606518899212354</c:v>
                </c:pt>
                <c:pt idx="36">
                  <c:v>16.761649823339834</c:v>
                </c:pt>
                <c:pt idx="37">
                  <c:v>16.914392848036428</c:v>
                </c:pt>
                <c:pt idx="38">
                  <c:v>17.064784729762689</c:v>
                </c:pt>
                <c:pt idx="39">
                  <c:v>17.212861659194274</c:v>
                </c:pt>
                <c:pt idx="40">
                  <c:v>17.358659269930993</c:v>
                </c:pt>
                <c:pt idx="41">
                  <c:v>17.50221264707173</c:v>
                </c:pt>
                <c:pt idx="42">
                  <c:v>17.64355633565744</c:v>
                </c:pt>
                <c:pt idx="43">
                  <c:v>17.782724348984132</c:v>
                </c:pt>
                <c:pt idx="44">
                  <c:v>17.919750176787925</c:v>
                </c:pt>
                <c:pt idx="45">
                  <c:v>18.054666793304097</c:v>
                </c:pt>
              </c:numCache>
            </c:numRef>
          </c:xVal>
          <c:yVal>
            <c:numRef>
              <c:f>SupDataTable3b!$D$14:$D$59</c:f>
              <c:numCache>
                <c:formatCode>0.00</c:formatCode>
                <c:ptCount val="46"/>
                <c:pt idx="0">
                  <c:v>29.51</c:v>
                </c:pt>
                <c:pt idx="1">
                  <c:v>29.720146693378368</c:v>
                </c:pt>
                <c:pt idx="2">
                  <c:v>29.933534361474003</c:v>
                </c:pt>
                <c:pt idx="3">
                  <c:v>30.145868901405706</c:v>
                </c:pt>
                <c:pt idx="4">
                  <c:v>30.357155510657204</c:v>
                </c:pt>
                <c:pt idx="5">
                  <c:v>30.567399361061156</c:v>
                </c:pt>
                <c:pt idx="6">
                  <c:v>30.776605598925798</c:v>
                </c:pt>
                <c:pt idx="7">
                  <c:v>30.984779345160856</c:v>
                </c:pt>
                <c:pt idx="8">
                  <c:v>31.191925695402951</c:v>
                </c:pt>
                <c:pt idx="9">
                  <c:v>31.398049720140289</c:v>
                </c:pt>
                <c:pt idx="10">
                  <c:v>31.603156464836797</c:v>
                </c:pt>
                <c:pt idx="11">
                  <c:v>31.807250950055632</c:v>
                </c:pt>
                <c:pt idx="12">
                  <c:v>32.010338171582028</c:v>
                </c:pt>
                <c:pt idx="13">
                  <c:v>32.212423100545635</c:v>
                </c:pt>
                <c:pt idx="14">
                  <c:v>32.413510683542185</c:v>
                </c:pt>
                <c:pt idx="15">
                  <c:v>32.613605842754545</c:v>
                </c:pt>
                <c:pt idx="16">
                  <c:v>32.812713476073263</c:v>
                </c:pt>
                <c:pt idx="17">
                  <c:v>33.010838457216366</c:v>
                </c:pt>
                <c:pt idx="18">
                  <c:v>33.207985635848779</c:v>
                </c:pt>
                <c:pt idx="19">
                  <c:v>33.404159837700888</c:v>
                </c:pt>
                <c:pt idx="20">
                  <c:v>33.59936586468681</c:v>
                </c:pt>
                <c:pt idx="21">
                  <c:v>33.793608495021829</c:v>
                </c:pt>
                <c:pt idx="22">
                  <c:v>33.986892483339417</c:v>
                </c:pt>
                <c:pt idx="23">
                  <c:v>34.17922256080756</c:v>
                </c:pt>
                <c:pt idx="24">
                  <c:v>34.370603435244618</c:v>
                </c:pt>
                <c:pt idx="25">
                  <c:v>34.561039791234556</c:v>
                </c:pt>
                <c:pt idx="26">
                  <c:v>34.750536290241577</c:v>
                </c:pt>
                <c:pt idx="27">
                  <c:v>34.93909757072425</c:v>
                </c:pt>
                <c:pt idx="28">
                  <c:v>35.126728248249059</c:v>
                </c:pt>
                <c:pt idx="29">
                  <c:v>35.313432915603364</c:v>
                </c:pt>
                <c:pt idx="30">
                  <c:v>35.499216142907812</c:v>
                </c:pt>
                <c:pt idx="31">
                  <c:v>35.684082477728253</c:v>
                </c:pt>
                <c:pt idx="32">
                  <c:v>35.868036445186981</c:v>
                </c:pt>
                <c:pt idx="33">
                  <c:v>36.051082548073573</c:v>
                </c:pt>
                <c:pt idx="34">
                  <c:v>36.233225266955046</c:v>
                </c:pt>
                <c:pt idx="35">
                  <c:v>36.414469060285569</c:v>
                </c:pt>
                <c:pt idx="36">
                  <c:v>36.594818364515604</c:v>
                </c:pt>
                <c:pt idx="37">
                  <c:v>36.774277594200434</c:v>
                </c:pt>
                <c:pt idx="38">
                  <c:v>36.952851142108337</c:v>
                </c:pt>
                <c:pt idx="39">
                  <c:v>37.130543379327975</c:v>
                </c:pt>
                <c:pt idx="40">
                  <c:v>37.307358655375516</c:v>
                </c:pt>
                <c:pt idx="41">
                  <c:v>37.483301298300994</c:v>
                </c:pt>
                <c:pt idx="42">
                  <c:v>37.658375614794338</c:v>
                </c:pt>
                <c:pt idx="43">
                  <c:v>37.83258589029073</c:v>
                </c:pt>
                <c:pt idx="44">
                  <c:v>38.005936389075522</c:v>
                </c:pt>
                <c:pt idx="45">
                  <c:v>38.178431354388636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BF-BB48-A050-F810FF5E30E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SupDataTable3a!$E$14:$E$59</c:f>
              <c:numCache>
                <c:formatCode>0.000</c:formatCode>
                <c:ptCount val="46"/>
                <c:pt idx="0">
                  <c:v>9.33786387813897</c:v>
                </c:pt>
                <c:pt idx="1">
                  <c:v>9.5981702277762153</c:v>
                </c:pt>
                <c:pt idx="2">
                  <c:v>9.8544697335965381</c:v>
                </c:pt>
                <c:pt idx="3">
                  <c:v>10.106824072149113</c:v>
                </c:pt>
                <c:pt idx="4">
                  <c:v>10.355293970608264</c:v>
                </c:pt>
                <c:pt idx="5">
                  <c:v>10.599939221387018</c:v>
                </c:pt>
                <c:pt idx="6">
                  <c:v>10.840818696525695</c:v>
                </c:pt>
                <c:pt idx="7">
                  <c:v>11.077990361859003</c:v>
                </c:pt>
                <c:pt idx="8">
                  <c:v>11.31151129096512</c:v>
                </c:pt>
                <c:pt idx="9">
                  <c:v>11.541437678899975</c:v>
                </c:pt>
                <c:pt idx="10">
                  <c:v>11.767824855720205</c:v>
                </c:pt>
                <c:pt idx="11">
                  <c:v>11.990727299797891</c:v>
                </c:pt>
                <c:pt idx="12">
                  <c:v>12.210198650930383</c:v>
                </c:pt>
                <c:pt idx="13">
                  <c:v>12.426291723248308</c:v>
                </c:pt>
                <c:pt idx="14">
                  <c:v>12.639058517924891</c:v>
                </c:pt>
                <c:pt idx="15">
                  <c:v>12.848550235689661</c:v>
                </c:pt>
                <c:pt idx="16">
                  <c:v>13.054817289149497</c:v>
                </c:pt>
                <c:pt idx="17">
                  <c:v>13.257909314920065</c:v>
                </c:pt>
                <c:pt idx="18">
                  <c:v>13.457875185570487</c:v>
                </c:pt>
                <c:pt idx="19">
                  <c:v>13.654763021384158</c:v>
                </c:pt>
                <c:pt idx="20">
                  <c:v>13.848620201938525</c:v>
                </c:pt>
                <c:pt idx="21">
                  <c:v>14.039493377506643</c:v>
                </c:pt>
                <c:pt idx="22">
                  <c:v>14.227428480283194</c:v>
                </c:pt>
                <c:pt idx="23">
                  <c:v>14.412470735437731</c:v>
                </c:pt>
                <c:pt idx="24">
                  <c:v>14.59466467199778</c:v>
                </c:pt>
                <c:pt idx="25">
                  <c:v>14.774054133564405</c:v>
                </c:pt>
                <c:pt idx="26">
                  <c:v>14.950682288862856</c:v>
                </c:pt>
                <c:pt idx="27">
                  <c:v>15.124591642130781</c:v>
                </c:pt>
                <c:pt idx="28">
                  <c:v>15.295824043346567</c:v>
                </c:pt>
                <c:pt idx="29">
                  <c:v>15.464420698300209</c:v>
                </c:pt>
                <c:pt idx="30">
                  <c:v>15.630422178509185</c:v>
                </c:pt>
                <c:pt idx="31">
                  <c:v>15.79386843098168</c:v>
                </c:pt>
                <c:pt idx="32">
                  <c:v>15.954798787829535</c:v>
                </c:pt>
                <c:pt idx="33">
                  <c:v>16.11325197573322</c:v>
                </c:pt>
                <c:pt idx="34">
                  <c:v>16.269266125261129</c:v>
                </c:pt>
                <c:pt idx="35">
                  <c:v>16.422878780045405</c:v>
                </c:pt>
                <c:pt idx="36">
                  <c:v>16.574126905816534</c:v>
                </c:pt>
                <c:pt idx="37">
                  <c:v>16.723046899298872</c:v>
                </c:pt>
                <c:pt idx="38">
                  <c:v>16.869674596969251</c:v>
                </c:pt>
                <c:pt idx="39">
                  <c:v>17.014045283680737</c:v>
                </c:pt>
                <c:pt idx="40">
                  <c:v>17.156193701153686</c:v>
                </c:pt>
                <c:pt idx="41">
                  <c:v>17.296154056336064</c:v>
                </c:pt>
                <c:pt idx="42">
                  <c:v>17.433960029635102</c:v>
                </c:pt>
                <c:pt idx="43">
                  <c:v>17.569644783022227</c:v>
                </c:pt>
                <c:pt idx="44">
                  <c:v>17.70324096801324</c:v>
                </c:pt>
                <c:pt idx="45" formatCode="0.00">
                  <c:v>17.834780733525658</c:v>
                </c:pt>
              </c:numCache>
            </c:numRef>
          </c:xVal>
          <c:yVal>
            <c:numRef>
              <c:f>SupDataTable3a!$G$14:$G$59</c:f>
              <c:numCache>
                <c:formatCode>0.00</c:formatCode>
                <c:ptCount val="46"/>
                <c:pt idx="0">
                  <c:v>29.49978346721462</c:v>
                </c:pt>
                <c:pt idx="1">
                  <c:v>29.696846258076452</c:v>
                </c:pt>
                <c:pt idx="2">
                  <c:v>29.892936488635389</c:v>
                </c:pt>
                <c:pt idx="3">
                  <c:v>30.088058958750086</c:v>
                </c:pt>
                <c:pt idx="4">
                  <c:v>30.282218444590541</c:v>
                </c:pt>
                <c:pt idx="5">
                  <c:v>30.475419698755022</c:v>
                </c:pt>
                <c:pt idx="6">
                  <c:v>30.667667450386379</c:v>
                </c:pt>
                <c:pt idx="7">
                  <c:v>30.85896640528782</c:v>
                </c:pt>
                <c:pt idx="8">
                  <c:v>31.049321246038083</c:v>
                </c:pt>
                <c:pt idx="9">
                  <c:v>31.238736632106068</c:v>
                </c:pt>
                <c:pt idx="10">
                  <c:v>31.427217199964879</c:v>
                </c:pt>
                <c:pt idx="11">
                  <c:v>31.614767563205319</c:v>
                </c:pt>
                <c:pt idx="12">
                  <c:v>31.801392312648844</c:v>
                </c:pt>
                <c:pt idx="13">
                  <c:v>31.987096016459891</c:v>
                </c:pt>
                <c:pt idx="14">
                  <c:v>32.171883220257719</c:v>
                </c:pt>
                <c:pt idx="15">
                  <c:v>32.355758447227707</c:v>
                </c:pt>
                <c:pt idx="16">
                  <c:v>32.538726198232013</c:v>
                </c:pt>
                <c:pt idx="17">
                  <c:v>32.720790951919767</c:v>
                </c:pt>
                <c:pt idx="18">
                  <c:v>32.901957164836759</c:v>
                </c:pt>
                <c:pt idx="19">
                  <c:v>33.082229271534388</c:v>
                </c:pt>
                <c:pt idx="20">
                  <c:v>33.261611684678385</c:v>
                </c:pt>
                <c:pt idx="21">
                  <c:v>33.440108795156668</c:v>
                </c:pt>
                <c:pt idx="22">
                  <c:v>33.617724972186913</c:v>
                </c:pt>
                <c:pt idx="23">
                  <c:v>33.794464563423475</c:v>
                </c:pt>
                <c:pt idx="24">
                  <c:v>33.970331895063822</c:v>
                </c:pt>
                <c:pt idx="25">
                  <c:v>34.145331271954412</c:v>
                </c:pt>
                <c:pt idx="26">
                  <c:v>34.319466977696052</c:v>
                </c:pt>
                <c:pt idx="27">
                  <c:v>34.492743274748818</c:v>
                </c:pt>
                <c:pt idx="28">
                  <c:v>34.665164404536327</c:v>
                </c:pt>
                <c:pt idx="29">
                  <c:v>34.83673458754955</c:v>
                </c:pt>
                <c:pt idx="30">
                  <c:v>35.007458023450205</c:v>
                </c:pt>
                <c:pt idx="31">
                  <c:v>35.177338891173441</c:v>
                </c:pt>
                <c:pt idx="32">
                  <c:v>35.346381349030231</c:v>
                </c:pt>
                <c:pt idx="33">
                  <c:v>35.514589534809076</c:v>
                </c:pt>
                <c:pt idx="34">
                  <c:v>35.681967565877372</c:v>
                </c:pt>
                <c:pt idx="35">
                  <c:v>35.848519539282087</c:v>
                </c:pt>
                <c:pt idx="36">
                  <c:v>36.014249531850169</c:v>
                </c:pt>
                <c:pt idx="37">
                  <c:v>36.179161600288253</c:v>
                </c:pt>
                <c:pt idx="38">
                  <c:v>36.343259781281972</c:v>
                </c:pt>
                <c:pt idx="39">
                  <c:v>36.506548091594816</c:v>
                </c:pt>
                <c:pt idx="40">
                  <c:v>36.669030528166381</c:v>
                </c:pt>
                <c:pt idx="41">
                  <c:v>36.830711068210263</c:v>
                </c:pt>
                <c:pt idx="42">
                  <c:v>36.991593669311385</c:v>
                </c:pt>
                <c:pt idx="43">
                  <c:v>37.151682269522873</c:v>
                </c:pt>
                <c:pt idx="44">
                  <c:v>37.310980787462455</c:v>
                </c:pt>
                <c:pt idx="45">
                  <c:v>37.469493122408366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BF-BB48-A050-F810FF5E3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508544"/>
        <c:axId val="351510192"/>
      </c:scatterChart>
      <c:valAx>
        <c:axId val="351508544"/>
        <c:scaling>
          <c:orientation val="minMax"/>
          <c:max val="24"/>
          <c:min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510192"/>
        <c:crosses val="autoZero"/>
        <c:crossBetween val="midCat"/>
      </c:valAx>
      <c:valAx>
        <c:axId val="351510192"/>
        <c:scaling>
          <c:orientation val="minMax"/>
          <c:max val="42"/>
          <c:min val="3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50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SupDataTable3c!$L$21</c:f>
              <c:numCache>
                <c:formatCode>0.000</c:formatCode>
                <c:ptCount val="1"/>
                <c:pt idx="0">
                  <c:v>12.440949432471175</c:v>
                </c:pt>
              </c:numCache>
            </c:numRef>
          </c:xVal>
          <c:yVal>
            <c:numRef>
              <c:f>SupDataTable3c!$N$21</c:f>
              <c:numCache>
                <c:formatCode>0.00</c:formatCode>
                <c:ptCount val="1"/>
                <c:pt idx="0">
                  <c:v>32.473979882165651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2-EC48-A61B-B37737D40A0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SupDataTable3c!$L$31</c:f>
              <c:numCache>
                <c:formatCode>0.000</c:formatCode>
                <c:ptCount val="1"/>
                <c:pt idx="0">
                  <c:v>14.08627338258642</c:v>
                </c:pt>
              </c:numCache>
            </c:numRef>
          </c:xVal>
          <c:yVal>
            <c:numRef>
              <c:f>SupDataTable3c!$N$31</c:f>
              <c:numCache>
                <c:formatCode>0.00</c:formatCode>
                <c:ptCount val="1"/>
                <c:pt idx="0">
                  <c:v>34.277569054926751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E2-EC48-A61B-B37737D40A0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SupDataTable3c!$L$41</c:f>
              <c:numCache>
                <c:formatCode>0.000</c:formatCode>
                <c:ptCount val="1"/>
                <c:pt idx="0">
                  <c:v>15.495184705839053</c:v>
                </c:pt>
              </c:numCache>
            </c:numRef>
          </c:xVal>
          <c:yVal>
            <c:numRef>
              <c:f>SupDataTable3c!$N$41</c:f>
              <c:numCache>
                <c:formatCode>0.00</c:formatCode>
                <c:ptCount val="1"/>
                <c:pt idx="0">
                  <c:v>35.994097086466944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E2-EC48-A61B-B37737D40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80143"/>
        <c:axId val="197241295"/>
      </c:scatterChart>
      <c:valAx>
        <c:axId val="197980143"/>
        <c:scaling>
          <c:orientation val="minMax"/>
          <c:max val="23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41295"/>
        <c:crosses val="autoZero"/>
        <c:crossBetween val="midCat"/>
      </c:valAx>
      <c:valAx>
        <c:axId val="197241295"/>
        <c:scaling>
          <c:orientation val="minMax"/>
          <c:max val="42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0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67</xdr:row>
      <xdr:rowOff>0</xdr:rowOff>
    </xdr:from>
    <xdr:to>
      <xdr:col>9</xdr:col>
      <xdr:colOff>368300</xdr:colOff>
      <xdr:row>80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7532F3-F0B7-A143-8265-675B85B4A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25</xdr:row>
      <xdr:rowOff>25400</xdr:rowOff>
    </xdr:from>
    <xdr:to>
      <xdr:col>10</xdr:col>
      <xdr:colOff>762000</xdr:colOff>
      <xdr:row>38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59DB0D-B020-C54D-AF41-A7433F735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DD1C-F056-2448-933D-2A7AEA4C302E}">
  <sheetPr codeName="Sheet4"/>
  <dimension ref="A1:V86"/>
  <sheetViews>
    <sheetView tabSelected="1" topLeftCell="I39" workbookViewId="0">
      <selection activeCell="G6" sqref="G6"/>
    </sheetView>
  </sheetViews>
  <sheetFormatPr baseColWidth="10" defaultColWidth="11" defaultRowHeight="16"/>
  <cols>
    <col min="4" max="4" width="13.1640625" bestFit="1" customWidth="1"/>
    <col min="5" max="5" width="14.6640625" style="7" bestFit="1" customWidth="1"/>
    <col min="6" max="6" width="10.83203125" style="25"/>
    <col min="11" max="11" width="12.5" customWidth="1"/>
    <col min="13" max="13" width="10.6640625" bestFit="1" customWidth="1"/>
    <col min="14" max="19" width="10.6640625" style="7" bestFit="1" customWidth="1"/>
    <col min="20" max="22" width="10.6640625" style="7" customWidth="1"/>
  </cols>
  <sheetData>
    <row r="1" spans="1:12" ht="21">
      <c r="A1" s="96" t="s">
        <v>43</v>
      </c>
    </row>
    <row r="3" spans="1:12">
      <c r="D3" s="26" t="s">
        <v>17</v>
      </c>
      <c r="E3" s="28" t="s">
        <v>44</v>
      </c>
      <c r="F3" s="25" t="s">
        <v>27</v>
      </c>
      <c r="G3" s="11" t="s">
        <v>30</v>
      </c>
      <c r="J3" t="s">
        <v>22</v>
      </c>
    </row>
    <row r="4" spans="1:12" ht="18">
      <c r="E4" s="29" t="s">
        <v>26</v>
      </c>
      <c r="F4" s="71">
        <v>4504000000</v>
      </c>
      <c r="G4" s="41">
        <v>3200000000</v>
      </c>
      <c r="J4" s="8" t="s">
        <v>23</v>
      </c>
      <c r="K4" s="9">
        <v>1.5512499999999999E-10</v>
      </c>
    </row>
    <row r="5" spans="1:12" ht="18">
      <c r="D5" s="27">
        <v>64</v>
      </c>
      <c r="E5" s="8" t="s">
        <v>13</v>
      </c>
      <c r="F5" s="64">
        <v>9.33786387813897</v>
      </c>
      <c r="G5" s="33">
        <f>$F$5+$F$8*(EXP($K$4*$F$4)-EXP($K$4*G4))</f>
        <v>12.43486591617995</v>
      </c>
      <c r="J5" s="8" t="s">
        <v>24</v>
      </c>
      <c r="K5" s="9">
        <v>9.8484999999999996E-10</v>
      </c>
    </row>
    <row r="6" spans="1:12" ht="18">
      <c r="D6" s="27">
        <v>74</v>
      </c>
      <c r="E6" s="8" t="s">
        <v>14</v>
      </c>
      <c r="F6" s="64">
        <v>10.355089984039111</v>
      </c>
      <c r="G6" s="33">
        <f>$F$6+($F$8/137.8)*(EXP($K$5*$F$4)-EXP($K$5*G4))</f>
        <v>14.080158692014713</v>
      </c>
      <c r="J6" s="8" t="s">
        <v>25</v>
      </c>
      <c r="K6" s="9">
        <v>4.9475000000000002E-11</v>
      </c>
    </row>
    <row r="7" spans="1:12" ht="18">
      <c r="D7" s="27">
        <v>84</v>
      </c>
      <c r="E7" s="8" t="s">
        <v>15</v>
      </c>
      <c r="F7" s="64">
        <v>29.49978346721462</v>
      </c>
      <c r="G7" s="33">
        <f>$F$7+$F$9*(EXP($K$6*$F$4)-EXP($K$6*G4))</f>
        <v>31.994505071232716</v>
      </c>
    </row>
    <row r="8" spans="1:12" ht="18">
      <c r="D8" s="27" t="s">
        <v>18</v>
      </c>
      <c r="E8" s="8" t="s">
        <v>16</v>
      </c>
      <c r="F8" s="72">
        <v>8.4087789917468427</v>
      </c>
      <c r="G8" s="33">
        <v>10.104494391007828</v>
      </c>
      <c r="I8" s="24"/>
      <c r="J8" s="24"/>
      <c r="K8" s="24"/>
      <c r="L8" s="24"/>
    </row>
    <row r="9" spans="1:12" ht="18">
      <c r="D9" s="6" t="s">
        <v>19</v>
      </c>
      <c r="E9" s="8" t="s">
        <v>20</v>
      </c>
      <c r="F9" s="31">
        <f>F8*F10</f>
        <v>31.953360168638</v>
      </c>
      <c r="G9" s="33">
        <f>G8*G10</f>
        <v>41.013482410201135</v>
      </c>
    </row>
    <row r="10" spans="1:12" ht="18">
      <c r="D10" s="6" t="s">
        <v>11</v>
      </c>
      <c r="E10" s="8" t="s">
        <v>21</v>
      </c>
      <c r="F10" s="72">
        <v>3.8</v>
      </c>
      <c r="G10" s="33">
        <v>4.0589346505748747</v>
      </c>
    </row>
    <row r="11" spans="1:12">
      <c r="G11" s="10"/>
    </row>
    <row r="12" spans="1:12">
      <c r="D12" s="32" t="s">
        <v>28</v>
      </c>
      <c r="E12" s="1"/>
      <c r="F12" s="1"/>
      <c r="G12" s="1"/>
    </row>
    <row r="13" spans="1:12" ht="18">
      <c r="A13" t="s">
        <v>39</v>
      </c>
      <c r="B13" t="s">
        <v>40</v>
      </c>
      <c r="C13" t="s">
        <v>41</v>
      </c>
      <c r="D13" s="1" t="s">
        <v>9</v>
      </c>
      <c r="E13" s="1" t="s">
        <v>2</v>
      </c>
      <c r="F13" s="1" t="s">
        <v>3</v>
      </c>
      <c r="G13" s="1" t="s">
        <v>0</v>
      </c>
    </row>
    <row r="14" spans="1:12">
      <c r="A14" s="4">
        <f t="shared" ref="A14:A60" si="0">EXP($K$4*D14)</f>
        <v>2.0111023408042734</v>
      </c>
      <c r="B14" s="4">
        <f t="shared" ref="B14:B60" si="1">EXP($K$5*D14)</f>
        <v>84.416628302619387</v>
      </c>
      <c r="C14" s="4">
        <f>EXP($K$6*D14)</f>
        <v>1.2496148701994125</v>
      </c>
      <c r="D14" s="2">
        <f>F4</f>
        <v>4504000000</v>
      </c>
      <c r="E14" s="4">
        <f>$F$5+$F$8*(EXP($K$4*$F$4)-EXP($K$4*D14))</f>
        <v>9.33786387813897</v>
      </c>
      <c r="F14" s="4">
        <f>$F$6+($F$8/137.82)*(EXP($K$5*$F$4)-EXP($K$5*D14))</f>
        <v>10.355089984039111</v>
      </c>
      <c r="G14" s="3">
        <f>$F$7+$F$9*(EXP($K$6*$F$4)-EXP($K$6*D14))</f>
        <v>29.49978346721462</v>
      </c>
      <c r="H14" s="76">
        <f>A14/B14</f>
        <v>2.382353312661115E-2</v>
      </c>
      <c r="I14" s="76">
        <f t="shared" ref="I14:I60" si="2">F14/E14</f>
        <v>1.1089356323004007</v>
      </c>
    </row>
    <row r="15" spans="1:12">
      <c r="A15" s="4">
        <f t="shared" si="0"/>
        <v>1.9801458428522243</v>
      </c>
      <c r="B15" s="4">
        <f t="shared" si="1"/>
        <v>76.499132431233974</v>
      </c>
      <c r="C15" s="4">
        <f t="shared" ref="C15:C60" si="3">EXP($K$6*D15)</f>
        <v>1.2434476693222025</v>
      </c>
      <c r="D15" s="2">
        <f>D14-100000000</f>
        <v>4404000000</v>
      </c>
      <c r="E15" s="4">
        <f t="shared" ref="E15:E60" si="4">$F$5+$F$8*(EXP($K$4*$F$4)-EXP($K$4*D15))</f>
        <v>9.5981702277762153</v>
      </c>
      <c r="F15" s="4">
        <f t="shared" ref="F15:F60" si="5">$F$6+($F$8/137.82)*(EXP($K$5*$F$4)-EXP($K$5*D15))</f>
        <v>10.838158282911177</v>
      </c>
      <c r="G15" s="3">
        <f t="shared" ref="G15:G60" si="6">$F$7+$F$9*(EXP($K$6*$F$4)-EXP($K$6*D15))</f>
        <v>29.696846258076452</v>
      </c>
      <c r="H15" s="76">
        <f t="shared" ref="H15:H60" si="7">A15/B15</f>
        <v>2.5884552934403563E-2</v>
      </c>
      <c r="I15" s="76">
        <f t="shared" si="2"/>
        <v>1.1291900461971962</v>
      </c>
    </row>
    <row r="16" spans="1:12">
      <c r="A16" s="4">
        <f t="shared" si="0"/>
        <v>1.949665852110182</v>
      </c>
      <c r="B16" s="4">
        <f t="shared" si="1"/>
        <v>69.324224153476251</v>
      </c>
      <c r="C16" s="4">
        <f t="shared" si="3"/>
        <v>1.2373109053160372</v>
      </c>
      <c r="D16" s="2">
        <f t="shared" ref="D16:D58" si="8">D15-100000000</f>
        <v>4304000000</v>
      </c>
      <c r="E16" s="4">
        <f t="shared" si="4"/>
        <v>9.8544697335965381</v>
      </c>
      <c r="F16" s="4">
        <f t="shared" si="5"/>
        <v>11.275919260952968</v>
      </c>
      <c r="G16" s="3">
        <f t="shared" si="6"/>
        <v>29.892936488635389</v>
      </c>
      <c r="H16" s="76">
        <f t="shared" si="7"/>
        <v>2.8123875541597624E-2</v>
      </c>
      <c r="I16" s="76">
        <f t="shared" si="2"/>
        <v>1.1442441415706344</v>
      </c>
    </row>
    <row r="17" spans="1:17">
      <c r="A17" s="4">
        <f t="shared" si="0"/>
        <v>1.9196550337975282</v>
      </c>
      <c r="B17" s="4">
        <f t="shared" si="1"/>
        <v>62.822255648473622</v>
      </c>
      <c r="C17" s="4">
        <f t="shared" si="3"/>
        <v>1.2312044279663965</v>
      </c>
      <c r="D17" s="2">
        <f t="shared" si="8"/>
        <v>4204000000</v>
      </c>
      <c r="E17" s="4">
        <f t="shared" si="4"/>
        <v>10.106824072149113</v>
      </c>
      <c r="F17" s="4">
        <f t="shared" si="5"/>
        <v>11.672622324150367</v>
      </c>
      <c r="G17" s="3">
        <f t="shared" si="6"/>
        <v>30.088058958750086</v>
      </c>
      <c r="H17" s="76">
        <f t="shared" si="7"/>
        <v>3.0556926267326246E-2</v>
      </c>
      <c r="I17" s="76">
        <f t="shared" si="2"/>
        <v>1.1549248548132989</v>
      </c>
    </row>
    <row r="18" spans="1:17">
      <c r="A18" s="4">
        <f t="shared" si="0"/>
        <v>1.8901061660364631</v>
      </c>
      <c r="B18" s="4">
        <f t="shared" si="1"/>
        <v>56.930111414225941</v>
      </c>
      <c r="C18" s="4">
        <f t="shared" si="3"/>
        <v>1.2251280878001118</v>
      </c>
      <c r="D18" s="2">
        <f t="shared" si="8"/>
        <v>4104000000</v>
      </c>
      <c r="E18" s="4">
        <f t="shared" si="4"/>
        <v>10.355293970608264</v>
      </c>
      <c r="F18" s="4">
        <f t="shared" si="5"/>
        <v>12.032118323666289</v>
      </c>
      <c r="G18" s="3">
        <f t="shared" si="6"/>
        <v>30.282218444590541</v>
      </c>
      <c r="H18" s="76">
        <f t="shared" si="7"/>
        <v>3.3200464904836899E-2</v>
      </c>
      <c r="I18" s="76">
        <f t="shared" si="2"/>
        <v>1.1619291888590904</v>
      </c>
    </row>
    <row r="19" spans="1:17">
      <c r="A19" s="4">
        <f t="shared" si="0"/>
        <v>1.8610121381141127</v>
      </c>
      <c r="B19" s="4">
        <f t="shared" si="1"/>
        <v>51.590595596752131</v>
      </c>
      <c r="C19" s="4">
        <f t="shared" si="3"/>
        <v>1.2190817360817061</v>
      </c>
      <c r="D19" s="2">
        <f t="shared" si="8"/>
        <v>4004000000</v>
      </c>
      <c r="E19" s="4">
        <f t="shared" si="4"/>
        <v>10.599939221387018</v>
      </c>
      <c r="F19" s="4">
        <f t="shared" si="5"/>
        <v>12.357896936582222</v>
      </c>
      <c r="G19" s="3">
        <f t="shared" si="6"/>
        <v>30.475419698755022</v>
      </c>
      <c r="H19" s="76">
        <f t="shared" si="7"/>
        <v>3.607270116942151E-2</v>
      </c>
      <c r="I19" s="76">
        <f t="shared" si="2"/>
        <v>1.1658460184043558</v>
      </c>
      <c r="K19" s="7"/>
      <c r="L19" s="7"/>
      <c r="M19" s="7"/>
      <c r="N19" s="36" t="s">
        <v>29</v>
      </c>
      <c r="O19" s="37"/>
      <c r="P19" s="37"/>
      <c r="Q19" s="37"/>
    </row>
    <row r="20" spans="1:17" ht="18">
      <c r="A20" s="4">
        <f t="shared" si="0"/>
        <v>1.8323659487713917</v>
      </c>
      <c r="B20" s="4">
        <f t="shared" si="1"/>
        <v>46.75187678207373</v>
      </c>
      <c r="C20" s="4">
        <f t="shared" si="3"/>
        <v>1.213065224809754</v>
      </c>
      <c r="D20" s="2">
        <f t="shared" si="8"/>
        <v>3904000000</v>
      </c>
      <c r="E20" s="4">
        <f t="shared" si="4"/>
        <v>10.840818696525695</v>
      </c>
      <c r="F20" s="4">
        <f t="shared" si="5"/>
        <v>12.653120540673338</v>
      </c>
      <c r="G20" s="3">
        <f t="shared" si="6"/>
        <v>30.667667450386379</v>
      </c>
      <c r="H20" s="76">
        <f t="shared" si="7"/>
        <v>3.9193420133969543E-2</v>
      </c>
      <c r="I20" s="76">
        <f t="shared" si="2"/>
        <v>1.1671738910944482</v>
      </c>
      <c r="K20" t="s">
        <v>39</v>
      </c>
      <c r="L20" t="s">
        <v>40</v>
      </c>
      <c r="M20" t="s">
        <v>41</v>
      </c>
      <c r="N20" s="37" t="s">
        <v>9</v>
      </c>
      <c r="O20" s="37" t="s">
        <v>2</v>
      </c>
      <c r="P20" s="37" t="s">
        <v>3</v>
      </c>
      <c r="Q20" s="37" t="s">
        <v>0</v>
      </c>
    </row>
    <row r="21" spans="1:17">
      <c r="A21" s="4">
        <f t="shared" si="0"/>
        <v>1.804160704518202</v>
      </c>
      <c r="B21" s="4">
        <f t="shared" si="1"/>
        <v>42.366984861555004</v>
      </c>
      <c r="C21" s="4">
        <f t="shared" si="3"/>
        <v>1.2070784067132585</v>
      </c>
      <c r="D21" s="2">
        <f t="shared" si="8"/>
        <v>3804000000</v>
      </c>
      <c r="E21" s="35">
        <f t="shared" si="4"/>
        <v>11.077990361859003</v>
      </c>
      <c r="F21" s="4">
        <f t="shared" si="5"/>
        <v>12.920654912044245</v>
      </c>
      <c r="G21" s="5">
        <f t="shared" si="6"/>
        <v>30.85896640528782</v>
      </c>
      <c r="H21" s="76">
        <f t="shared" si="7"/>
        <v>4.2584118516192739E-2</v>
      </c>
      <c r="I21" s="76">
        <f t="shared" si="2"/>
        <v>1.1663356339909312</v>
      </c>
      <c r="K21" s="38">
        <f t="shared" ref="K21:K53" si="9">EXP($K$4*N21)</f>
        <v>1.6427965450305153</v>
      </c>
      <c r="L21" s="38">
        <f t="shared" ref="L21:L53" si="10">EXP($K$5*N21)</f>
        <v>23.371562370591374</v>
      </c>
      <c r="M21" s="38">
        <f t="shared" ref="M21:M53" si="11">EXP($K$6*N21)</f>
        <v>1.1715410278600817</v>
      </c>
      <c r="N21" s="38">
        <f>G4</f>
        <v>3200000000</v>
      </c>
      <c r="O21" s="39">
        <f t="shared" ref="O21:O53" si="12">$G$5+$G$8*(EXP($K$4*$G$4)-EXP($K$4*N21))</f>
        <v>12.43486591617995</v>
      </c>
      <c r="P21" s="39">
        <f t="shared" ref="P21:P53" si="13">$G$6+($G$8/137.82)*(EXP($K$5*$G$4)-EXP($K$5*N21))</f>
        <v>14.080158692014713</v>
      </c>
      <c r="Q21" s="39">
        <f t="shared" ref="Q21:Q53" si="14">$G$7+$G$9*(EXP($K$6*$G$4)-EXP($K$6*N21))</f>
        <v>31.994505071232716</v>
      </c>
    </row>
    <row r="22" spans="1:17">
      <c r="A22" s="4">
        <f t="shared" si="0"/>
        <v>1.7763896179745653</v>
      </c>
      <c r="B22" s="4">
        <f t="shared" si="1"/>
        <v>38.39335508660222</v>
      </c>
      <c r="C22" s="4">
        <f t="shared" si="3"/>
        <v>1.2011211352480466</v>
      </c>
      <c r="D22" s="2">
        <f t="shared" si="8"/>
        <v>3704000000</v>
      </c>
      <c r="E22" s="4">
        <f t="shared" si="4"/>
        <v>11.31151129096512</v>
      </c>
      <c r="F22" s="4">
        <f t="shared" si="5"/>
        <v>13.163097043611527</v>
      </c>
      <c r="G22" s="3">
        <f t="shared" si="6"/>
        <v>31.049321246038083</v>
      </c>
      <c r="H22" s="76">
        <f t="shared" si="7"/>
        <v>4.6268152756320478E-2</v>
      </c>
      <c r="I22" s="76">
        <f t="shared" si="2"/>
        <v>1.1636903951221205</v>
      </c>
      <c r="K22" s="38">
        <f t="shared" si="9"/>
        <v>1.6175093048687177</v>
      </c>
      <c r="L22" s="38">
        <f t="shared" si="10"/>
        <v>21.179526840415598</v>
      </c>
      <c r="M22" s="38">
        <f t="shared" si="11"/>
        <v>1.1657591433554957</v>
      </c>
      <c r="N22" s="38">
        <f>N21-100000000</f>
        <v>3100000000</v>
      </c>
      <c r="O22" s="39">
        <f t="shared" si="12"/>
        <v>12.690380692558902</v>
      </c>
      <c r="P22" s="39">
        <f t="shared" si="13"/>
        <v>14.240871293375553</v>
      </c>
      <c r="Q22" s="39">
        <f t="shared" si="14"/>
        <v>32.231640289659367</v>
      </c>
    </row>
    <row r="23" spans="1:17">
      <c r="A23" s="4">
        <f t="shared" si="0"/>
        <v>1.7490460062372932</v>
      </c>
      <c r="B23" s="4">
        <f t="shared" si="1"/>
        <v>34.792414886798319</v>
      </c>
      <c r="C23" s="4">
        <f t="shared" si="3"/>
        <v>1.1951932645931822</v>
      </c>
      <c r="D23" s="2">
        <f t="shared" si="8"/>
        <v>3604000000</v>
      </c>
      <c r="E23" s="4">
        <f t="shared" si="4"/>
        <v>11.541437678899975</v>
      </c>
      <c r="F23" s="4">
        <f t="shared" si="5"/>
        <v>13.382800354470964</v>
      </c>
      <c r="G23" s="3">
        <f t="shared" si="6"/>
        <v>31.238736632106068</v>
      </c>
      <c r="H23" s="76">
        <f t="shared" si="7"/>
        <v>5.0270899905282329E-2</v>
      </c>
      <c r="I23" s="76">
        <f t="shared" si="2"/>
        <v>1.1595436137854267</v>
      </c>
      <c r="K23" s="38">
        <f t="shared" si="9"/>
        <v>1.592611306160425</v>
      </c>
      <c r="L23" s="38">
        <f t="shared" si="10"/>
        <v>19.193083888492062</v>
      </c>
      <c r="M23" s="38">
        <f t="shared" si="11"/>
        <v>1.1600057940772734</v>
      </c>
      <c r="N23" s="38">
        <f t="shared" ref="N23:N52" si="15">N22-100000000</f>
        <v>3000000000</v>
      </c>
      <c r="O23" s="39">
        <f t="shared" si="12"/>
        <v>12.941962380854166</v>
      </c>
      <c r="P23" s="39">
        <f t="shared" si="13"/>
        <v>14.386510545049973</v>
      </c>
      <c r="Q23" s="39">
        <f t="shared" si="14"/>
        <v>32.467605179081481</v>
      </c>
    </row>
    <row r="24" spans="1:17">
      <c r="A24" s="4">
        <f t="shared" si="0"/>
        <v>1.7221232892717948</v>
      </c>
      <c r="B24" s="4">
        <f t="shared" si="1"/>
        <v>31.529209440659855</v>
      </c>
      <c r="C24" s="4">
        <f t="shared" si="3"/>
        <v>1.1892946496473962</v>
      </c>
      <c r="D24" s="2">
        <f t="shared" si="8"/>
        <v>3504000000</v>
      </c>
      <c r="E24" s="4">
        <f t="shared" si="4"/>
        <v>11.767824855720205</v>
      </c>
      <c r="F24" s="4">
        <f t="shared" si="5"/>
        <v>13.58189753486019</v>
      </c>
      <c r="G24" s="3">
        <f t="shared" si="6"/>
        <v>31.427217199964879</v>
      </c>
      <c r="H24" s="76">
        <f t="shared" si="7"/>
        <v>5.4619932431637701E-2</v>
      </c>
      <c r="I24" s="76">
        <f t="shared" si="2"/>
        <v>1.1541553091910766</v>
      </c>
      <c r="K24" s="38">
        <f t="shared" si="9"/>
        <v>1.5680965573894357</v>
      </c>
      <c r="L24" s="38">
        <f t="shared" si="10"/>
        <v>17.392950840041774</v>
      </c>
      <c r="M24" s="38">
        <f t="shared" si="11"/>
        <v>1.1542808391960462</v>
      </c>
      <c r="N24" s="38">
        <f t="shared" si="15"/>
        <v>2900000000</v>
      </c>
      <c r="O24" s="39">
        <f t="shared" si="12"/>
        <v>13.189671522307593</v>
      </c>
      <c r="P24" s="39">
        <f t="shared" si="13"/>
        <v>14.518490187272681</v>
      </c>
      <c r="Q24" s="39">
        <f t="shared" si="14"/>
        <v>32.702405515401892</v>
      </c>
    </row>
    <row r="25" spans="1:17">
      <c r="A25" s="4">
        <f t="shared" si="0"/>
        <v>1.695614988328642</v>
      </c>
      <c r="B25" s="4">
        <f t="shared" si="1"/>
        <v>28.572062364380283</v>
      </c>
      <c r="C25" s="4">
        <f t="shared" si="3"/>
        <v>1.1834251460255354</v>
      </c>
      <c r="D25" s="2">
        <f t="shared" si="8"/>
        <v>3404000000</v>
      </c>
      <c r="E25" s="4">
        <f t="shared" si="4"/>
        <v>11.990727299797891</v>
      </c>
      <c r="F25" s="4">
        <f t="shared" si="5"/>
        <v>13.762321248475958</v>
      </c>
      <c r="G25" s="3">
        <f t="shared" si="6"/>
        <v>31.614767563205319</v>
      </c>
      <c r="H25" s="76">
        <f t="shared" si="7"/>
        <v>5.9345208151389925E-2</v>
      </c>
      <c r="I25" s="76">
        <f t="shared" si="2"/>
        <v>1.1477469968571403</v>
      </c>
      <c r="K25" s="38">
        <f t="shared" si="9"/>
        <v>1.5439591592657633</v>
      </c>
      <c r="L25" s="38">
        <f t="shared" si="10"/>
        <v>15.761653556127781</v>
      </c>
      <c r="M25" s="38">
        <f t="shared" si="11"/>
        <v>1.1485841385774784</v>
      </c>
      <c r="N25" s="38">
        <f t="shared" si="15"/>
        <v>2800000000</v>
      </c>
      <c r="O25" s="39">
        <f t="shared" si="12"/>
        <v>13.433567726261764</v>
      </c>
      <c r="P25" s="39">
        <f t="shared" si="13"/>
        <v>14.638091364571878</v>
      </c>
      <c r="Q25" s="39">
        <f t="shared" si="14"/>
        <v>32.936047046017698</v>
      </c>
    </row>
    <row r="26" spans="1:17">
      <c r="A26" s="4">
        <f t="shared" si="0"/>
        <v>1.6695147243845068</v>
      </c>
      <c r="B26" s="4">
        <f t="shared" si="1"/>
        <v>25.892268224818245</v>
      </c>
      <c r="C26" s="4">
        <f t="shared" si="3"/>
        <v>1.1775846100550276</v>
      </c>
      <c r="D26" s="2">
        <f t="shared" si="8"/>
        <v>3304000000</v>
      </c>
      <c r="E26" s="4">
        <f t="shared" si="4"/>
        <v>12.210198650930383</v>
      </c>
      <c r="F26" s="4">
        <f t="shared" si="5"/>
        <v>13.925822893106314</v>
      </c>
      <c r="G26" s="3">
        <f t="shared" si="6"/>
        <v>31.801392312648844</v>
      </c>
      <c r="H26" s="76">
        <f t="shared" si="7"/>
        <v>6.4479276588995174E-2</v>
      </c>
      <c r="I26" s="76">
        <f t="shared" si="2"/>
        <v>1.1405074799536701</v>
      </c>
      <c r="K26" s="38">
        <f t="shared" si="9"/>
        <v>1.5201933033060193</v>
      </c>
      <c r="L26" s="38">
        <f t="shared" si="10"/>
        <v>14.283356809786673</v>
      </c>
      <c r="M26" s="38">
        <f t="shared" si="11"/>
        <v>1.1429155527788359</v>
      </c>
      <c r="N26" s="38">
        <f t="shared" si="15"/>
        <v>2700000000</v>
      </c>
      <c r="O26" s="39">
        <f t="shared" si="12"/>
        <v>13.673709684504496</v>
      </c>
      <c r="P26" s="39">
        <f t="shared" si="13"/>
        <v>14.746475062015273</v>
      </c>
      <c r="Q26" s="39">
        <f t="shared" si="14"/>
        <v>33.168535489961045</v>
      </c>
    </row>
    <row r="27" spans="1:17">
      <c r="A27" s="4">
        <f t="shared" si="0"/>
        <v>1.6438162166070971</v>
      </c>
      <c r="B27" s="4">
        <f t="shared" si="1"/>
        <v>23.463813891912352</v>
      </c>
      <c r="C27" s="4">
        <f t="shared" si="3"/>
        <v>1.1717728987723652</v>
      </c>
      <c r="D27" s="2">
        <f t="shared" si="8"/>
        <v>3204000000</v>
      </c>
      <c r="E27" s="4">
        <f t="shared" si="4"/>
        <v>12.426291723248308</v>
      </c>
      <c r="F27" s="4">
        <f t="shared" si="5"/>
        <v>14.073989601689652</v>
      </c>
      <c r="G27" s="3">
        <f t="shared" si="6"/>
        <v>31.987096016459891</v>
      </c>
      <c r="H27" s="76">
        <f t="shared" si="7"/>
        <v>7.0057503191060411E-2</v>
      </c>
      <c r="I27" s="76">
        <f t="shared" si="2"/>
        <v>1.1325977141964783</v>
      </c>
      <c r="K27" s="38">
        <f t="shared" si="9"/>
        <v>1.4967932704356426</v>
      </c>
      <c r="L27" s="38">
        <f t="shared" si="10"/>
        <v>12.943710571303809</v>
      </c>
      <c r="M27" s="38">
        <f t="shared" si="11"/>
        <v>1.1372749430455749</v>
      </c>
      <c r="N27" s="38">
        <f t="shared" si="15"/>
        <v>2600000000</v>
      </c>
      <c r="O27" s="39">
        <f t="shared" si="12"/>
        <v>13.910155185392616</v>
      </c>
      <c r="P27" s="39">
        <f t="shared" si="13"/>
        <v>14.844693375051733</v>
      </c>
      <c r="Q27" s="39">
        <f t="shared" si="14"/>
        <v>33.399876538038953</v>
      </c>
    </row>
    <row r="28" spans="1:17">
      <c r="A28" s="4">
        <f t="shared" si="0"/>
        <v>1.6185132808437226</v>
      </c>
      <c r="B28" s="4">
        <f t="shared" si="1"/>
        <v>21.263126025652163</v>
      </c>
      <c r="C28" s="4">
        <f t="shared" si="3"/>
        <v>1.1659898699196063</v>
      </c>
      <c r="D28" s="2">
        <f t="shared" si="8"/>
        <v>3104000000</v>
      </c>
      <c r="E28" s="4">
        <f t="shared" si="4"/>
        <v>12.639058517924891</v>
      </c>
      <c r="F28" s="4">
        <f t="shared" si="5"/>
        <v>14.208259648832309</v>
      </c>
      <c r="G28" s="3">
        <f t="shared" si="6"/>
        <v>32.171883220257719</v>
      </c>
      <c r="H28" s="76">
        <f t="shared" si="7"/>
        <v>7.611831293720045E-2</v>
      </c>
      <c r="I28" s="76">
        <f t="shared" si="2"/>
        <v>1.1241549066872312</v>
      </c>
      <c r="K28" s="38">
        <f t="shared" si="9"/>
        <v>1.473753429612648</v>
      </c>
      <c r="L28" s="38">
        <f t="shared" si="10"/>
        <v>11.729710710502383</v>
      </c>
      <c r="M28" s="38">
        <f t="shared" si="11"/>
        <v>1.1316621713079431</v>
      </c>
      <c r="N28" s="38">
        <f t="shared" si="15"/>
        <v>2500000000</v>
      </c>
      <c r="O28" s="39">
        <f t="shared" si="12"/>
        <v>14.14296112775828</v>
      </c>
      <c r="P28" s="39">
        <f t="shared" si="13"/>
        <v>14.933699722346409</v>
      </c>
      <c r="Q28" s="39">
        <f t="shared" si="14"/>
        <v>33.630075852972787</v>
      </c>
    </row>
    <row r="29" spans="1:17">
      <c r="A29" s="67">
        <f t="shared" si="0"/>
        <v>1.593599828133123</v>
      </c>
      <c r="B29" s="67">
        <f t="shared" si="1"/>
        <v>19.268842246426349</v>
      </c>
      <c r="C29" s="67">
        <f t="shared" si="3"/>
        <v>1.160235381940891</v>
      </c>
      <c r="D29" s="2">
        <f t="shared" si="8"/>
        <v>3004000000</v>
      </c>
      <c r="E29" s="67">
        <f t="shared" si="4"/>
        <v>12.848550235689661</v>
      </c>
      <c r="F29" s="67">
        <f t="shared" si="5"/>
        <v>14.329936412337863</v>
      </c>
      <c r="G29" s="68">
        <f t="shared" si="6"/>
        <v>32.355758447227707</v>
      </c>
      <c r="H29" s="76">
        <f t="shared" si="7"/>
        <v>8.2703455026140779E-2</v>
      </c>
      <c r="I29" s="76">
        <f t="shared" si="2"/>
        <v>1.1152959788827637</v>
      </c>
      <c r="K29" s="38">
        <f t="shared" si="9"/>
        <v>1.4510682364725591</v>
      </c>
      <c r="L29" s="38">
        <f t="shared" si="10"/>
        <v>10.629572763864372</v>
      </c>
      <c r="M29" s="38">
        <f t="shared" si="11"/>
        <v>1.126077100177602</v>
      </c>
      <c r="N29" s="38">
        <f t="shared" si="15"/>
        <v>2400000000</v>
      </c>
      <c r="O29" s="39">
        <f t="shared" si="12"/>
        <v>14.372183534601236</v>
      </c>
      <c r="P29" s="39">
        <f t="shared" si="13"/>
        <v>15.014358100746776</v>
      </c>
      <c r="Q29" s="39">
        <f t="shared" si="14"/>
        <v>33.859139069536752</v>
      </c>
    </row>
    <row r="30" spans="1:17">
      <c r="A30" s="4">
        <f t="shared" si="0"/>
        <v>1.5690698632402074</v>
      </c>
      <c r="B30" s="4">
        <f t="shared" si="1"/>
        <v>17.461603767467537</v>
      </c>
      <c r="C30" s="4">
        <f t="shared" si="3"/>
        <v>1.1545092939789783</v>
      </c>
      <c r="D30" s="2">
        <f t="shared" si="8"/>
        <v>2904000000</v>
      </c>
      <c r="E30" s="4">
        <f t="shared" si="4"/>
        <v>13.054817289149497</v>
      </c>
      <c r="F30" s="4">
        <f t="shared" si="5"/>
        <v>14.44020102527463</v>
      </c>
      <c r="G30" s="3">
        <f t="shared" si="6"/>
        <v>32.538726198232013</v>
      </c>
      <c r="H30" s="76">
        <f t="shared" si="7"/>
        <v>8.985829046032523E-2</v>
      </c>
      <c r="I30" s="76">
        <f t="shared" si="2"/>
        <v>1.1061204998461827</v>
      </c>
      <c r="K30" s="38">
        <f t="shared" si="9"/>
        <v>1.4287322319941982</v>
      </c>
      <c r="L30" s="38">
        <f t="shared" si="10"/>
        <v>9.6326175411233184</v>
      </c>
      <c r="M30" s="38">
        <f t="shared" si="11"/>
        <v>1.1205195929442626</v>
      </c>
      <c r="N30" s="38">
        <f t="shared" si="15"/>
        <v>2300000000</v>
      </c>
      <c r="O30" s="39">
        <f t="shared" si="12"/>
        <v>14.597877566570361</v>
      </c>
      <c r="P30" s="39">
        <f t="shared" si="13"/>
        <v>15.08745147221879</v>
      </c>
      <c r="Q30" s="39">
        <f t="shared" si="14"/>
        <v>34.087071794695888</v>
      </c>
    </row>
    <row r="31" spans="1:17" ht="17" customHeight="1">
      <c r="A31" s="4">
        <f t="shared" si="0"/>
        <v>1.5449174832133448</v>
      </c>
      <c r="B31" s="4">
        <f t="shared" si="1"/>
        <v>15.823867476448179</v>
      </c>
      <c r="C31" s="4">
        <f t="shared" si="3"/>
        <v>1.1488114658717967</v>
      </c>
      <c r="D31" s="2">
        <f t="shared" si="8"/>
        <v>2804000000</v>
      </c>
      <c r="E31" s="4">
        <f t="shared" si="4"/>
        <v>13.257909314920065</v>
      </c>
      <c r="F31" s="4">
        <f t="shared" si="5"/>
        <v>14.54012384139671</v>
      </c>
      <c r="G31" s="3">
        <f t="shared" si="6"/>
        <v>32.720790951919767</v>
      </c>
      <c r="H31" s="76">
        <f t="shared" si="7"/>
        <v>9.7632104510023146E-2</v>
      </c>
      <c r="I31" s="76">
        <f t="shared" si="2"/>
        <v>1.0967131767173637</v>
      </c>
      <c r="K31" s="38">
        <f t="shared" si="9"/>
        <v>1.4067400411860131</v>
      </c>
      <c r="L31" s="38">
        <f t="shared" si="10"/>
        <v>8.7291674608965053</v>
      </c>
      <c r="M31" s="38">
        <f t="shared" si="11"/>
        <v>1.1149895135723404</v>
      </c>
      <c r="N31" s="38">
        <f t="shared" si="15"/>
        <v>2200000000</v>
      </c>
      <c r="O31" s="39">
        <f t="shared" si="12"/>
        <v>14.82009753523764</v>
      </c>
      <c r="P31" s="39">
        <f t="shared" si="13"/>
        <v>15.153689364166311</v>
      </c>
      <c r="Q31" s="39">
        <f t="shared" si="14"/>
        <v>34.313879607743232</v>
      </c>
    </row>
    <row r="32" spans="1:17" ht="17" customHeight="1">
      <c r="A32" s="4">
        <f t="shared" si="0"/>
        <v>1.5211368759638633</v>
      </c>
      <c r="B32" s="4">
        <f t="shared" si="1"/>
        <v>14.339735642077807</v>
      </c>
      <c r="C32" s="4">
        <f t="shared" si="3"/>
        <v>1.143141758149014</v>
      </c>
      <c r="D32" s="2">
        <f t="shared" si="8"/>
        <v>2704000000</v>
      </c>
      <c r="E32" s="4">
        <f t="shared" si="4"/>
        <v>13.457875185570487</v>
      </c>
      <c r="F32" s="4">
        <f t="shared" si="5"/>
        <v>14.630674825214996</v>
      </c>
      <c r="G32" s="3">
        <f t="shared" si="6"/>
        <v>32.901957164836759</v>
      </c>
      <c r="H32" s="76">
        <f t="shared" si="7"/>
        <v>0.1060784462093091</v>
      </c>
      <c r="I32" s="76">
        <f t="shared" si="2"/>
        <v>1.087145973898018</v>
      </c>
      <c r="K32" s="38">
        <f t="shared" si="9"/>
        <v>1.3850863717926272</v>
      </c>
      <c r="L32" s="38">
        <f t="shared" si="10"/>
        <v>7.9104526090722773</v>
      </c>
      <c r="M32" s="38">
        <f t="shared" si="11"/>
        <v>1.1094867266976245</v>
      </c>
      <c r="N32" s="38">
        <f t="shared" si="15"/>
        <v>2100000000</v>
      </c>
      <c r="O32" s="39">
        <f t="shared" si="12"/>
        <v>15.038896916167847</v>
      </c>
      <c r="P32" s="39">
        <f t="shared" si="13"/>
        <v>15.213714756911145</v>
      </c>
      <c r="Q32" s="39">
        <f t="shared" si="14"/>
        <v>34.53956806043648</v>
      </c>
    </row>
    <row r="33" spans="1:17">
      <c r="A33" s="4">
        <f t="shared" si="0"/>
        <v>1.4977223188674151</v>
      </c>
      <c r="B33" s="4">
        <f t="shared" si="1"/>
        <v>12.994801592640222</v>
      </c>
      <c r="C33" s="4">
        <f t="shared" si="3"/>
        <v>1.1375000320286239</v>
      </c>
      <c r="D33" s="2">
        <f t="shared" si="8"/>
        <v>2604000000</v>
      </c>
      <c r="E33" s="4">
        <f t="shared" si="4"/>
        <v>13.654763021384158</v>
      </c>
      <c r="F33" s="4">
        <f t="shared" si="5"/>
        <v>14.712732967576017</v>
      </c>
      <c r="G33" s="3">
        <f t="shared" si="6"/>
        <v>33.082229271534388</v>
      </c>
      <c r="H33" s="76">
        <f t="shared" si="7"/>
        <v>0.11525549722249473</v>
      </c>
      <c r="I33" s="76">
        <f t="shared" si="2"/>
        <v>1.0774799199762761</v>
      </c>
      <c r="K33" s="38">
        <f t="shared" si="9"/>
        <v>1.3637660130212965</v>
      </c>
      <c r="L33" s="38">
        <f t="shared" si="10"/>
        <v>7.1685256080482853</v>
      </c>
      <c r="M33" s="38">
        <f t="shared" si="11"/>
        <v>1.1040110976239639</v>
      </c>
      <c r="N33" s="38">
        <f t="shared" si="15"/>
        <v>2000000000</v>
      </c>
      <c r="O33" s="39">
        <f t="shared" si="12"/>
        <v>15.254328361787032</v>
      </c>
      <c r="P33" s="39">
        <f t="shared" si="13"/>
        <v>15.268110325191394</v>
      </c>
      <c r="Q33" s="39">
        <f t="shared" si="14"/>
        <v>34.764142677133847</v>
      </c>
    </row>
    <row r="34" spans="1:17">
      <c r="A34" s="67">
        <f t="shared" si="0"/>
        <v>1.4746681773868699</v>
      </c>
      <c r="B34" s="67">
        <f t="shared" si="1"/>
        <v>11.77600986845087</v>
      </c>
      <c r="C34" s="67">
        <f t="shared" si="3"/>
        <v>1.1318861494135475</v>
      </c>
      <c r="D34" s="2">
        <f t="shared" si="8"/>
        <v>2504000000</v>
      </c>
      <c r="E34" s="67">
        <f t="shared" si="4"/>
        <v>13.848620201938525</v>
      </c>
      <c r="F34" s="67">
        <f t="shared" si="5"/>
        <v>14.787094818146894</v>
      </c>
      <c r="G34" s="68">
        <f t="shared" si="6"/>
        <v>33.261611684678385</v>
      </c>
      <c r="H34" s="76">
        <f t="shared" si="7"/>
        <v>0.12522647262190703</v>
      </c>
      <c r="I34" s="76">
        <f t="shared" si="2"/>
        <v>1.067766651299817</v>
      </c>
      <c r="K34" s="38">
        <f t="shared" si="9"/>
        <v>1.3427738342879731</v>
      </c>
      <c r="L34" s="38">
        <f t="shared" si="10"/>
        <v>6.4961844704446916</v>
      </c>
      <c r="M34" s="38">
        <f t="shared" si="11"/>
        <v>1.0985624923199715</v>
      </c>
      <c r="N34" s="38">
        <f t="shared" si="15"/>
        <v>1900000000</v>
      </c>
      <c r="O34" s="39">
        <f t="shared" si="12"/>
        <v>15.466443714052932</v>
      </c>
      <c r="P34" s="39">
        <f t="shared" si="13"/>
        <v>15.317404094265255</v>
      </c>
      <c r="Q34" s="39">
        <f t="shared" si="14"/>
        <v>34.987608954929264</v>
      </c>
    </row>
    <row r="35" spans="1:17">
      <c r="A35" s="4">
        <f t="shared" si="0"/>
        <v>1.451968903716405</v>
      </c>
      <c r="B35" s="4">
        <f t="shared" si="1"/>
        <v>10.671529490715143</v>
      </c>
      <c r="C35" s="4">
        <f t="shared" si="3"/>
        <v>1.1262999728882543</v>
      </c>
      <c r="D35" s="2">
        <f t="shared" si="8"/>
        <v>2404000000</v>
      </c>
      <c r="E35" s="4">
        <f t="shared" si="4"/>
        <v>14.039493377506643</v>
      </c>
      <c r="F35" s="4">
        <f t="shared" si="5"/>
        <v>14.854482217632462</v>
      </c>
      <c r="G35" s="3">
        <f t="shared" si="6"/>
        <v>33.440108795156668</v>
      </c>
      <c r="H35" s="76">
        <f t="shared" si="7"/>
        <v>0.13606005633772583</v>
      </c>
      <c r="I35" s="76">
        <f t="shared" si="2"/>
        <v>1.0580497328651155</v>
      </c>
      <c r="K35" s="38">
        <f t="shared" si="9"/>
        <v>1.3221047839826676</v>
      </c>
      <c r="L35" s="38">
        <f t="shared" si="10"/>
        <v>5.88690268842275</v>
      </c>
      <c r="M35" s="38">
        <f t="shared" si="11"/>
        <v>1.0931407774157429</v>
      </c>
      <c r="N35" s="38">
        <f t="shared" si="15"/>
        <v>1800000000</v>
      </c>
      <c r="O35" s="39">
        <f t="shared" si="12"/>
        <v>15.67529401693035</v>
      </c>
      <c r="P35" s="39">
        <f t="shared" si="13"/>
        <v>15.362074565524752</v>
      </c>
      <c r="Q35" s="39">
        <f t="shared" si="14"/>
        <v>35.209972363786974</v>
      </c>
    </row>
    <row r="36" spans="1:17">
      <c r="A36" s="4">
        <f t="shared" si="0"/>
        <v>1.4296190354464686</v>
      </c>
      <c r="B36" s="4">
        <f t="shared" si="1"/>
        <v>9.6706391165910315</v>
      </c>
      <c r="C36" s="4">
        <f t="shared" si="3"/>
        <v>1.1207413657153982</v>
      </c>
      <c r="D36" s="2">
        <f t="shared" si="8"/>
        <v>2304000000</v>
      </c>
      <c r="E36" s="4">
        <f t="shared" si="4"/>
        <v>14.227428480283194</v>
      </c>
      <c r="F36" s="4">
        <f t="shared" si="5"/>
        <v>14.915549304782196</v>
      </c>
      <c r="G36" s="3">
        <f t="shared" si="6"/>
        <v>33.617724972186913</v>
      </c>
      <c r="H36" s="76">
        <f t="shared" si="7"/>
        <v>0.14783087427942607</v>
      </c>
      <c r="I36" s="76">
        <f t="shared" si="2"/>
        <v>1.0483657904485424</v>
      </c>
      <c r="K36" s="38">
        <f t="shared" si="9"/>
        <v>1.3017538882538175</v>
      </c>
      <c r="L36" s="38">
        <f t="shared" si="10"/>
        <v>5.3347658799761088</v>
      </c>
      <c r="M36" s="38">
        <f t="shared" si="11"/>
        <v>1.0877458201995915</v>
      </c>
      <c r="N36" s="38">
        <f t="shared" si="15"/>
        <v>1700000000</v>
      </c>
      <c r="O36" s="39">
        <f t="shared" si="12"/>
        <v>15.8809295286745</v>
      </c>
      <c r="P36" s="39">
        <f t="shared" si="13"/>
        <v>15.402555361374542</v>
      </c>
      <c r="Q36" s="39">
        <f t="shared" si="14"/>
        <v>35.431238346675386</v>
      </c>
    </row>
    <row r="37" spans="1:17">
      <c r="A37" s="4">
        <f t="shared" si="0"/>
        <v>1.4076131942492918</v>
      </c>
      <c r="B37" s="4">
        <f t="shared" si="1"/>
        <v>8.7636229656404527</v>
      </c>
      <c r="C37" s="4">
        <f t="shared" si="3"/>
        <v>1.1152101918324702</v>
      </c>
      <c r="D37" s="2">
        <f t="shared" si="8"/>
        <v>2204000000</v>
      </c>
      <c r="E37" s="4">
        <f t="shared" si="4"/>
        <v>14.412470735437731</v>
      </c>
      <c r="F37" s="4">
        <f t="shared" si="5"/>
        <v>14.970888866204982</v>
      </c>
      <c r="G37" s="3">
        <f t="shared" si="6"/>
        <v>33.794464563423475</v>
      </c>
      <c r="H37" s="76">
        <f t="shared" si="7"/>
        <v>0.16062000838786911</v>
      </c>
      <c r="I37" s="76">
        <f t="shared" si="2"/>
        <v>1.0387454823685573</v>
      </c>
      <c r="K37" s="38">
        <f t="shared" si="9"/>
        <v>1.2817162498113672</v>
      </c>
      <c r="L37" s="38">
        <f t="shared" si="10"/>
        <v>4.8344143772117194</v>
      </c>
      <c r="M37" s="38">
        <f t="shared" si="11"/>
        <v>1.0823774886148001</v>
      </c>
      <c r="N37" s="38">
        <f t="shared" si="15"/>
        <v>1600000000</v>
      </c>
      <c r="O37" s="39">
        <f t="shared" si="12"/>
        <v>16.083399733925283</v>
      </c>
      <c r="P37" s="39">
        <f t="shared" si="13"/>
        <v>15.439239434464188</v>
      </c>
      <c r="Q37" s="39">
        <f t="shared" si="14"/>
        <v>35.651412319700356</v>
      </c>
    </row>
    <row r="38" spans="1:17">
      <c r="A38" s="4">
        <f t="shared" si="0"/>
        <v>1.3859460845846341</v>
      </c>
      <c r="B38" s="4">
        <f t="shared" si="1"/>
        <v>7.9416765074130558</v>
      </c>
      <c r="C38" s="4">
        <f t="shared" si="3"/>
        <v>1.1097063158484677</v>
      </c>
      <c r="D38" s="2">
        <f t="shared" si="8"/>
        <v>2104000000</v>
      </c>
      <c r="E38" s="4">
        <f t="shared" si="4"/>
        <v>14.59466467199778</v>
      </c>
      <c r="F38" s="4">
        <f t="shared" si="5"/>
        <v>15.021038090630199</v>
      </c>
      <c r="G38" s="3">
        <f t="shared" si="6"/>
        <v>33.970331895063822</v>
      </c>
      <c r="H38" s="76">
        <f t="shared" si="7"/>
        <v>0.1745155551590323</v>
      </c>
      <c r="I38" s="76">
        <f t="shared" si="2"/>
        <v>1.0292143347048244</v>
      </c>
      <c r="K38" s="38">
        <f t="shared" si="9"/>
        <v>1.2619870467482719</v>
      </c>
      <c r="L38" s="38">
        <f t="shared" si="10"/>
        <v>4.3809911993168926</v>
      </c>
      <c r="M38" s="38">
        <f t="shared" si="11"/>
        <v>1.0770356512563888</v>
      </c>
      <c r="N38" s="38">
        <f t="shared" si="15"/>
        <v>1500000000</v>
      </c>
      <c r="O38" s="39">
        <f t="shared" si="12"/>
        <v>16.282753355615384</v>
      </c>
      <c r="P38" s="39">
        <f t="shared" si="13"/>
        <v>15.47248288213355</v>
      </c>
      <c r="Q38" s="39">
        <f t="shared" si="14"/>
        <v>35.870499672237713</v>
      </c>
    </row>
    <row r="39" spans="1:17">
      <c r="A39" s="67">
        <f t="shared" si="0"/>
        <v>1.3646124924254519</v>
      </c>
      <c r="B39" s="67">
        <f t="shared" si="1"/>
        <v>7.196820994658939</v>
      </c>
      <c r="C39" s="67">
        <f t="shared" si="3"/>
        <v>1.1042296030405814</v>
      </c>
      <c r="D39" s="78">
        <f>D38-100000000</f>
        <v>2004000000</v>
      </c>
      <c r="E39" s="67">
        <f>$F$5+$F$8*(EXP($K$4*$F$4)-EXP($K$4*D39))</f>
        <v>14.774054133564405</v>
      </c>
      <c r="F39" s="67">
        <f>$F$6+($F$8/137.82)*(EXP($K$5*$F$4)-EXP($K$5*D39))</f>
        <v>15.066483783472556</v>
      </c>
      <c r="G39" s="68">
        <f t="shared" si="6"/>
        <v>34.145331271954412</v>
      </c>
      <c r="H39" s="76">
        <f t="shared" si="7"/>
        <v>0.1896132324867032</v>
      </c>
      <c r="I39" s="76">
        <f t="shared" si="2"/>
        <v>1.0197934600255589</v>
      </c>
      <c r="K39" s="38">
        <f t="shared" si="9"/>
        <v>1.2425615313801419</v>
      </c>
      <c r="L39" s="38">
        <f t="shared" si="10"/>
        <v>3.9700949051789407</v>
      </c>
      <c r="M39" s="38">
        <f t="shared" si="11"/>
        <v>1.0717201773678977</v>
      </c>
      <c r="N39" s="38">
        <f t="shared" si="15"/>
        <v>1400000000</v>
      </c>
      <c r="O39" s="39">
        <f t="shared" si="12"/>
        <v>16.479038366695089</v>
      </c>
      <c r="P39" s="39">
        <f t="shared" si="13"/>
        <v>15.502608403098597</v>
      </c>
      <c r="Q39" s="39">
        <f t="shared" si="14"/>
        <v>36.088505767065222</v>
      </c>
    </row>
    <row r="40" spans="1:17">
      <c r="A40" s="4">
        <f t="shared" si="0"/>
        <v>1.3436072840031816</v>
      </c>
      <c r="B40" s="4">
        <f t="shared" si="1"/>
        <v>6.5218260125323688</v>
      </c>
      <c r="C40" s="4">
        <f t="shared" si="3"/>
        <v>1.0987799193508967</v>
      </c>
      <c r="D40" s="2">
        <f t="shared" si="8"/>
        <v>1904000000</v>
      </c>
      <c r="E40" s="4">
        <f t="shared" si="4"/>
        <v>14.950682288862856</v>
      </c>
      <c r="F40" s="4">
        <f t="shared" si="5"/>
        <v>15.107667092319168</v>
      </c>
      <c r="G40" s="3">
        <f t="shared" si="6"/>
        <v>34.319466977696052</v>
      </c>
      <c r="H40" s="76">
        <f t="shared" si="7"/>
        <v>0.20601703900430648</v>
      </c>
      <c r="I40" s="76">
        <f t="shared" si="2"/>
        <v>1.0105001765419932</v>
      </c>
      <c r="K40" s="38">
        <f t="shared" si="9"/>
        <v>1.2234350291027483</v>
      </c>
      <c r="L40" s="38">
        <f t="shared" si="10"/>
        <v>3.5977368679912942</v>
      </c>
      <c r="M40" s="38">
        <f t="shared" si="11"/>
        <v>1.0664309368381879</v>
      </c>
      <c r="N40" s="38">
        <f t="shared" si="15"/>
        <v>1300000000</v>
      </c>
      <c r="O40" s="39">
        <f t="shared" si="12"/>
        <v>16.672302001676613</v>
      </c>
      <c r="P40" s="39">
        <f t="shared" si="13"/>
        <v>15.529908429932215</v>
      </c>
      <c r="Q40" s="39">
        <f t="shared" si="14"/>
        <v>36.305435940493801</v>
      </c>
    </row>
    <row r="41" spans="1:17">
      <c r="A41" s="4">
        <f t="shared" si="0"/>
        <v>1.3229254045723373</v>
      </c>
      <c r="B41" s="4">
        <f t="shared" si="1"/>
        <v>5.9101392919610296</v>
      </c>
      <c r="C41" s="4">
        <f t="shared" si="3"/>
        <v>1.0933571313831125</v>
      </c>
      <c r="D41" s="2">
        <f t="shared" si="8"/>
        <v>1804000000</v>
      </c>
      <c r="E41" s="4">
        <f t="shared" si="4"/>
        <v>15.124591642130781</v>
      </c>
      <c r="F41" s="4">
        <f t="shared" si="5"/>
        <v>15.144987789209829</v>
      </c>
      <c r="G41" s="3">
        <f t="shared" si="6"/>
        <v>34.492743274748818</v>
      </c>
      <c r="H41" s="76">
        <f t="shared" si="7"/>
        <v>0.22383997046766396</v>
      </c>
      <c r="I41" s="76">
        <f t="shared" si="2"/>
        <v>1.0013485420011099</v>
      </c>
      <c r="K41" s="38">
        <f t="shared" si="9"/>
        <v>1.2046029372671143</v>
      </c>
      <c r="L41" s="38">
        <f t="shared" si="10"/>
        <v>3.2603025571048421</v>
      </c>
      <c r="M41" s="38">
        <f t="shared" si="11"/>
        <v>1.0611678001982541</v>
      </c>
      <c r="N41" s="38">
        <f t="shared" si="15"/>
        <v>1200000000</v>
      </c>
      <c r="O41" s="39">
        <f t="shared" si="12"/>
        <v>16.862590768000722</v>
      </c>
      <c r="P41" s="39">
        <f t="shared" si="13"/>
        <v>15.554647967747377</v>
      </c>
      <c r="Q41" s="39">
        <f t="shared" si="14"/>
        <v>36.521295502498212</v>
      </c>
    </row>
    <row r="42" spans="1:17">
      <c r="A42" s="4">
        <f t="shared" si="0"/>
        <v>1.3025618771941234</v>
      </c>
      <c r="B42" s="4">
        <f t="shared" si="1"/>
        <v>5.3558231058695025</v>
      </c>
      <c r="C42" s="4">
        <f t="shared" si="3"/>
        <v>1.0879611063992758</v>
      </c>
      <c r="D42" s="2">
        <f t="shared" si="8"/>
        <v>1704000000</v>
      </c>
      <c r="E42" s="4">
        <f t="shared" si="4"/>
        <v>15.295824043346567</v>
      </c>
      <c r="F42" s="4">
        <f t="shared" si="5"/>
        <v>15.178808151279135</v>
      </c>
      <c r="G42" s="3">
        <f t="shared" si="6"/>
        <v>34.665164404536327</v>
      </c>
      <c r="H42" s="76">
        <f t="shared" si="7"/>
        <v>0.24320479811340898</v>
      </c>
      <c r="I42" s="76">
        <f t="shared" si="2"/>
        <v>0.99234981445028247</v>
      </c>
      <c r="K42" s="38">
        <f t="shared" si="9"/>
        <v>1.1860607240719225</v>
      </c>
      <c r="L42" s="38">
        <f t="shared" si="10"/>
        <v>2.9545164512820885</v>
      </c>
      <c r="M42" s="38">
        <f t="shared" si="11"/>
        <v>1.0559306386180582</v>
      </c>
      <c r="N42" s="38">
        <f t="shared" si="15"/>
        <v>1100000000</v>
      </c>
      <c r="O42" s="39">
        <f t="shared" si="12"/>
        <v>17.049950457228405</v>
      </c>
      <c r="P42" s="39">
        <f t="shared" si="13"/>
        <v>15.577067166638207</v>
      </c>
      <c r="Q42" s="39">
        <f t="shared" si="14"/>
        <v>36.736089736846949</v>
      </c>
    </row>
    <row r="43" spans="1:17">
      <c r="A43" s="4">
        <f t="shared" si="0"/>
        <v>1.2825118015387733</v>
      </c>
      <c r="B43" s="4">
        <f t="shared" si="1"/>
        <v>4.8534966308463758</v>
      </c>
      <c r="C43" s="4">
        <f t="shared" si="3"/>
        <v>1.0825917123165332</v>
      </c>
      <c r="D43" s="2">
        <f t="shared" si="8"/>
        <v>1604000000</v>
      </c>
      <c r="E43" s="4">
        <f t="shared" si="4"/>
        <v>15.464420698300209</v>
      </c>
      <c r="F43" s="4">
        <f t="shared" si="5"/>
        <v>15.209456477430439</v>
      </c>
      <c r="G43" s="3">
        <f t="shared" si="6"/>
        <v>34.83673458754955</v>
      </c>
      <c r="H43" s="76">
        <f t="shared" si="7"/>
        <v>0.26424491435468922</v>
      </c>
      <c r="I43" s="76">
        <f t="shared" si="2"/>
        <v>0.98351285018404899</v>
      </c>
      <c r="K43" s="38">
        <f t="shared" si="9"/>
        <v>1.1678039274729712</v>
      </c>
      <c r="L43" s="38">
        <f t="shared" si="10"/>
        <v>2.6774102427622641</v>
      </c>
      <c r="M43" s="38">
        <f t="shared" si="11"/>
        <v>1.0507193239033743</v>
      </c>
      <c r="N43" s="38">
        <f t="shared" si="15"/>
        <v>1000000000</v>
      </c>
      <c r="O43" s="39">
        <f t="shared" si="12"/>
        <v>17.23442615606028</v>
      </c>
      <c r="P43" s="39">
        <f t="shared" si="13"/>
        <v>15.597383652849947</v>
      </c>
      <c r="Q43" s="39">
        <f t="shared" si="14"/>
        <v>36.949823901231667</v>
      </c>
    </row>
    <row r="44" spans="1:17">
      <c r="A44" s="67">
        <f t="shared" si="0"/>
        <v>1.2627703527063203</v>
      </c>
      <c r="B44" s="67">
        <f t="shared" si="1"/>
        <v>4.3982837147517779</v>
      </c>
      <c r="C44" s="67">
        <f t="shared" si="3"/>
        <v>1.0772488177038966</v>
      </c>
      <c r="D44" s="2">
        <f t="shared" si="8"/>
        <v>1504000000</v>
      </c>
      <c r="E44" s="67">
        <f t="shared" si="4"/>
        <v>15.630422178509185</v>
      </c>
      <c r="F44" s="67">
        <f t="shared" si="5"/>
        <v>15.23723027517843</v>
      </c>
      <c r="G44" s="68">
        <f t="shared" si="6"/>
        <v>35.007458023450205</v>
      </c>
      <c r="H44" s="76">
        <f t="shared" si="7"/>
        <v>0.28710525163963557</v>
      </c>
      <c r="I44" s="76">
        <f t="shared" si="2"/>
        <v>0.97484444765213263</v>
      </c>
      <c r="K44" s="38">
        <f t="shared" si="9"/>
        <v>1.1498281541094164</v>
      </c>
      <c r="L44" s="38">
        <f t="shared" si="10"/>
        <v>2.4262940234898882</v>
      </c>
      <c r="M44" s="38">
        <f t="shared" si="11"/>
        <v>1.0455337284926502</v>
      </c>
      <c r="N44" s="38">
        <f t="shared" si="15"/>
        <v>900000000</v>
      </c>
      <c r="O44" s="39">
        <f t="shared" si="12"/>
        <v>17.416062257186347</v>
      </c>
      <c r="P44" s="39">
        <f t="shared" si="13"/>
        <v>15.615794641306838</v>
      </c>
      <c r="Q44" s="39">
        <f t="shared" si="14"/>
        <v>37.162503227395817</v>
      </c>
    </row>
    <row r="45" spans="1:17">
      <c r="A45" s="4">
        <f t="shared" si="0"/>
        <v>1.2433327800655225</v>
      </c>
      <c r="B45" s="4">
        <f t="shared" si="1"/>
        <v>3.985765543238307</v>
      </c>
      <c r="C45" s="4">
        <f t="shared" si="3"/>
        <v>1.0719322917790277</v>
      </c>
      <c r="D45" s="2">
        <f t="shared" si="8"/>
        <v>1404000000</v>
      </c>
      <c r="E45" s="4">
        <f t="shared" si="4"/>
        <v>15.79386843098168</v>
      </c>
      <c r="F45" s="4">
        <f t="shared" si="5"/>
        <v>15.262399148595469</v>
      </c>
      <c r="G45" s="3">
        <f t="shared" si="6"/>
        <v>35.177338891173441</v>
      </c>
      <c r="H45" s="76">
        <f t="shared" si="7"/>
        <v>0.31194328080204997</v>
      </c>
      <c r="I45" s="76">
        <f t="shared" si="2"/>
        <v>0.96634964481889263</v>
      </c>
      <c r="K45" s="38">
        <f t="shared" si="9"/>
        <v>1.1321290782465432</v>
      </c>
      <c r="L45" s="38">
        <f t="shared" si="10"/>
        <v>2.1987301738075362</v>
      </c>
      <c r="M45" s="38">
        <f t="shared" si="11"/>
        <v>1.0403737254538872</v>
      </c>
      <c r="N45" s="38">
        <f t="shared" si="15"/>
        <v>800000000</v>
      </c>
      <c r="O45" s="39">
        <f t="shared" si="12"/>
        <v>17.594902469968773</v>
      </c>
      <c r="P45" s="39">
        <f t="shared" si="13"/>
        <v>15.632478850004498</v>
      </c>
      <c r="Q45" s="39">
        <f t="shared" si="14"/>
        <v>37.374132921262714</v>
      </c>
    </row>
    <row r="46" spans="1:17">
      <c r="A46" s="4">
        <f t="shared" si="0"/>
        <v>1.2241944061106587</v>
      </c>
      <c r="B46" s="4">
        <f t="shared" si="1"/>
        <v>3.6119377457127779</v>
      </c>
      <c r="C46" s="4">
        <f t="shared" si="3"/>
        <v>1.0666420044050349</v>
      </c>
      <c r="D46" s="2">
        <f t="shared" si="8"/>
        <v>1304000000</v>
      </c>
      <c r="E46" s="4">
        <f t="shared" si="4"/>
        <v>15.954798787829535</v>
      </c>
      <c r="F46" s="4">
        <f t="shared" si="5"/>
        <v>15.28520741539538</v>
      </c>
      <c r="G46" s="3">
        <f t="shared" si="6"/>
        <v>35.346381349030231</v>
      </c>
      <c r="H46" s="76">
        <f t="shared" si="7"/>
        <v>0.33893009578133709</v>
      </c>
      <c r="I46" s="76">
        <f t="shared" si="2"/>
        <v>0.95803197637660431</v>
      </c>
      <c r="K46" s="38">
        <f t="shared" si="9"/>
        <v>1.1147024407348096</v>
      </c>
      <c r="L46" s="38">
        <f t="shared" si="10"/>
        <v>1.9925097001467622</v>
      </c>
      <c r="M46" s="38">
        <f t="shared" si="11"/>
        <v>1.0352391884815304</v>
      </c>
      <c r="N46" s="38">
        <f t="shared" si="15"/>
        <v>700000000</v>
      </c>
      <c r="O46" s="39">
        <f t="shared" si="12"/>
        <v>17.770989830960211</v>
      </c>
      <c r="P46" s="39">
        <f t="shared" si="13"/>
        <v>15.647598234850067</v>
      </c>
      <c r="Q46" s="39">
        <f t="shared" si="14"/>
        <v>37.584718163062988</v>
      </c>
    </row>
    <row r="47" spans="1:17">
      <c r="A47" s="4">
        <f t="shared" si="0"/>
        <v>1.2053506253359223</v>
      </c>
      <c r="B47" s="4">
        <f t="shared" si="1"/>
        <v>3.2731715243604542</v>
      </c>
      <c r="C47" s="4">
        <f t="shared" si="3"/>
        <v>1.0613778260872897</v>
      </c>
      <c r="D47" s="2">
        <f t="shared" si="8"/>
        <v>1204000000</v>
      </c>
      <c r="E47" s="4">
        <f t="shared" si="4"/>
        <v>16.11325197573322</v>
      </c>
      <c r="F47" s="4">
        <f t="shared" si="5"/>
        <v>15.305876478559078</v>
      </c>
      <c r="G47" s="3">
        <f t="shared" si="6"/>
        <v>35.514589534809076</v>
      </c>
      <c r="H47" s="76">
        <f t="shared" si="7"/>
        <v>0.36825159218365011</v>
      </c>
      <c r="I47" s="76">
        <f t="shared" si="2"/>
        <v>0.94989369629482234</v>
      </c>
      <c r="K47" s="38">
        <f t="shared" si="9"/>
        <v>1.0975440479849154</v>
      </c>
      <c r="L47" s="38">
        <f t="shared" si="10"/>
        <v>1.8056307920238961</v>
      </c>
      <c r="M47" s="38">
        <f t="shared" si="11"/>
        <v>1.0301299918933795</v>
      </c>
      <c r="N47" s="38">
        <f t="shared" si="15"/>
        <v>600000000</v>
      </c>
      <c r="O47" s="39">
        <f t="shared" si="12"/>
        <v>17.944366714260227</v>
      </c>
      <c r="P47" s="39">
        <f t="shared" si="13"/>
        <v>15.661299561790461</v>
      </c>
      <c r="Q47" s="39">
        <f t="shared" si="14"/>
        <v>37.79426410746138</v>
      </c>
    </row>
    <row r="48" spans="1:17">
      <c r="A48" s="4">
        <f t="shared" si="0"/>
        <v>1.1867969031271408</v>
      </c>
      <c r="B48" s="4">
        <f t="shared" si="1"/>
        <v>2.9661784289058697</v>
      </c>
      <c r="C48" s="4">
        <f t="shared" si="3"/>
        <v>1.0561396279702551</v>
      </c>
      <c r="D48" s="2">
        <f t="shared" si="8"/>
        <v>1104000000</v>
      </c>
      <c r="E48" s="4">
        <f t="shared" si="4"/>
        <v>16.269266125261129</v>
      </c>
      <c r="F48" s="4">
        <f t="shared" si="5"/>
        <v>15.324606975523739</v>
      </c>
      <c r="G48" s="3">
        <f t="shared" si="6"/>
        <v>35.681967565877372</v>
      </c>
      <c r="H48" s="76">
        <f t="shared" si="7"/>
        <v>0.40010974780263403</v>
      </c>
      <c r="I48" s="76">
        <f t="shared" si="2"/>
        <v>0.94193597040799359</v>
      </c>
      <c r="K48" s="38">
        <f t="shared" si="9"/>
        <v>1.0806497709586447</v>
      </c>
      <c r="L48" s="38">
        <f t="shared" si="10"/>
        <v>1.6362793901905213</v>
      </c>
      <c r="M48" s="38">
        <f t="shared" si="11"/>
        <v>1.0250460106275103</v>
      </c>
      <c r="N48" s="38">
        <f t="shared" si="15"/>
        <v>500000000</v>
      </c>
      <c r="O48" s="39">
        <f t="shared" si="12"/>
        <v>18.11507484171231</v>
      </c>
      <c r="P48" s="39">
        <f t="shared" si="13"/>
        <v>15.673715831489595</v>
      </c>
      <c r="Q48" s="39">
        <f t="shared" si="14"/>
        <v>38.002775883682894</v>
      </c>
    </row>
    <row r="49" spans="1:17">
      <c r="A49" s="67">
        <f t="shared" si="0"/>
        <v>1.1685287746705544</v>
      </c>
      <c r="B49" s="67">
        <f t="shared" si="1"/>
        <v>2.6879784351739962</v>
      </c>
      <c r="C49" s="67">
        <f t="shared" si="3"/>
        <v>1.0509272818343331</v>
      </c>
      <c r="D49" s="2">
        <f t="shared" si="8"/>
        <v>1004000000</v>
      </c>
      <c r="E49" s="67">
        <f t="shared" si="4"/>
        <v>16.422878780045405</v>
      </c>
      <c r="F49" s="67">
        <f t="shared" si="5"/>
        <v>15.341580725797986</v>
      </c>
      <c r="G49" s="68">
        <f t="shared" si="6"/>
        <v>35.848519539282087</v>
      </c>
      <c r="H49" s="76">
        <f t="shared" si="7"/>
        <v>0.43472401392048893</v>
      </c>
      <c r="I49" s="76">
        <f t="shared" si="2"/>
        <v>0.93415904308072661</v>
      </c>
      <c r="K49" s="38">
        <f t="shared" si="9"/>
        <v>1.0640155441752452</v>
      </c>
      <c r="L49" s="38">
        <f t="shared" si="10"/>
        <v>1.4828115773110002</v>
      </c>
      <c r="M49" s="38">
        <f t="shared" si="11"/>
        <v>1.0199871202392152</v>
      </c>
      <c r="N49" s="38">
        <f t="shared" si="15"/>
        <v>400000000</v>
      </c>
      <c r="O49" s="39">
        <f t="shared" si="12"/>
        <v>18.283155292943924</v>
      </c>
      <c r="P49" s="39">
        <f t="shared" si="13"/>
        <v>15.684967570384106</v>
      </c>
      <c r="Q49" s="39">
        <f t="shared" si="14"/>
        <v>38.210258595638372</v>
      </c>
    </row>
    <row r="50" spans="1:17">
      <c r="A50" s="4">
        <f t="shared" si="0"/>
        <v>1.1505418438783932</v>
      </c>
      <c r="B50" s="4">
        <f t="shared" si="1"/>
        <v>2.4358710175859528</v>
      </c>
      <c r="C50" s="4">
        <f t="shared" si="3"/>
        <v>1.0457406600927255</v>
      </c>
      <c r="D50" s="2">
        <f t="shared" si="8"/>
        <v>904000000</v>
      </c>
      <c r="E50" s="4">
        <f t="shared" si="4"/>
        <v>16.574126905816534</v>
      </c>
      <c r="F50" s="4">
        <f t="shared" si="5"/>
        <v>15.35696249590884</v>
      </c>
      <c r="G50" s="3">
        <f t="shared" si="6"/>
        <v>36.014249531850169</v>
      </c>
      <c r="H50" s="76">
        <f t="shared" si="7"/>
        <v>0.47233282697317319</v>
      </c>
      <c r="I50" s="76">
        <f t="shared" si="2"/>
        <v>0.92656238142592351</v>
      </c>
      <c r="K50" s="38">
        <f t="shared" si="9"/>
        <v>1.0476373647331005</v>
      </c>
      <c r="L50" s="38">
        <f t="shared" si="10"/>
        <v>1.3437376202309348</v>
      </c>
      <c r="M50" s="38">
        <f t="shared" si="11"/>
        <v>1.0149531968979553</v>
      </c>
      <c r="N50" s="38">
        <f t="shared" si="15"/>
        <v>300000000</v>
      </c>
      <c r="O50" s="39">
        <f t="shared" si="12"/>
        <v>18.448648515251996</v>
      </c>
      <c r="P50" s="39">
        <f t="shared" si="13"/>
        <v>15.695164000650038</v>
      </c>
      <c r="Q50" s="39">
        <f t="shared" si="14"/>
        <v>38.416717322049436</v>
      </c>
    </row>
    <row r="51" spans="1:17">
      <c r="A51" s="4">
        <f t="shared" si="0"/>
        <v>1.132831782330991</v>
      </c>
      <c r="B51" s="4">
        <f t="shared" si="1"/>
        <v>2.2074089347860206</v>
      </c>
      <c r="C51" s="4">
        <f t="shared" si="3"/>
        <v>1.0405796357883099</v>
      </c>
      <c r="D51" s="2">
        <f t="shared" si="8"/>
        <v>804000000</v>
      </c>
      <c r="E51" s="4">
        <f t="shared" si="4"/>
        <v>16.723046899298872</v>
      </c>
      <c r="F51" s="4">
        <f t="shared" si="5"/>
        <v>15.370901598813056</v>
      </c>
      <c r="G51" s="3">
        <f t="shared" si="6"/>
        <v>36.179161600288253</v>
      </c>
      <c r="H51" s="76">
        <f t="shared" si="7"/>
        <v>0.5131952509926776</v>
      </c>
      <c r="I51" s="76">
        <f t="shared" si="2"/>
        <v>0.91914480006974653</v>
      </c>
      <c r="K51" s="38">
        <f t="shared" si="9"/>
        <v>1.0315112913464617</v>
      </c>
      <c r="L51" s="38">
        <f t="shared" si="10"/>
        <v>1.2177075089326665</v>
      </c>
      <c r="M51" s="38">
        <f t="shared" si="11"/>
        <v>1.0099441173843309</v>
      </c>
      <c r="N51" s="38">
        <f>N50-100000000</f>
        <v>200000000</v>
      </c>
      <c r="O51" s="39">
        <f t="shared" si="12"/>
        <v>18.611594333336267</v>
      </c>
      <c r="P51" s="39">
        <f t="shared" si="13"/>
        <v>15.704404100437525</v>
      </c>
      <c r="Q51" s="39">
        <f t="shared" si="14"/>
        <v>38.622157116572772</v>
      </c>
    </row>
    <row r="52" spans="1:17">
      <c r="A52" s="4">
        <f t="shared" si="0"/>
        <v>1.1153943282351835</v>
      </c>
      <c r="B52" s="4">
        <f t="shared" si="1"/>
        <v>2.0003744739334155</v>
      </c>
      <c r="C52" s="4">
        <f t="shared" si="3"/>
        <v>1.0354440825905344</v>
      </c>
      <c r="D52" s="2">
        <f t="shared" si="8"/>
        <v>704000000</v>
      </c>
      <c r="E52" s="4">
        <f t="shared" si="4"/>
        <v>16.869674596969251</v>
      </c>
      <c r="F52" s="4">
        <f t="shared" si="5"/>
        <v>15.383533343298506</v>
      </c>
      <c r="G52" s="3">
        <f t="shared" si="6"/>
        <v>36.343259781281972</v>
      </c>
      <c r="H52" s="76">
        <f t="shared" si="7"/>
        <v>0.55759276214015041</v>
      </c>
      <c r="I52" s="76">
        <f t="shared" si="2"/>
        <v>0.91190456904617834</v>
      </c>
      <c r="K52" s="38">
        <f t="shared" si="9"/>
        <v>1.0156334433970071</v>
      </c>
      <c r="L52" s="38">
        <f t="shared" si="10"/>
        <v>1.1034978518024703</v>
      </c>
      <c r="M52" s="38">
        <f t="shared" si="11"/>
        <v>1.0049597590870647</v>
      </c>
      <c r="N52" s="38">
        <f t="shared" si="15"/>
        <v>100000000</v>
      </c>
      <c r="O52" s="39">
        <f t="shared" si="12"/>
        <v>18.772031958882806</v>
      </c>
      <c r="P52" s="39">
        <f t="shared" si="13"/>
        <v>15.712777564665293</v>
      </c>
      <c r="Q52" s="39">
        <f t="shared" si="14"/>
        <v>38.826583007923837</v>
      </c>
    </row>
    <row r="53" spans="1:17">
      <c r="A53" s="4">
        <f t="shared" si="0"/>
        <v>1.0982252853987402</v>
      </c>
      <c r="B53" s="4">
        <f t="shared" si="1"/>
        <v>1.8127579230589108</v>
      </c>
      <c r="C53" s="4">
        <f t="shared" si="3"/>
        <v>1.0303338747923227</v>
      </c>
      <c r="D53" s="2">
        <f t="shared" si="8"/>
        <v>604000000</v>
      </c>
      <c r="E53" s="4">
        <f t="shared" si="4"/>
        <v>17.014045283680737</v>
      </c>
      <c r="F53" s="4">
        <f t="shared" si="5"/>
        <v>15.394980347445202</v>
      </c>
      <c r="G53" s="3">
        <f t="shared" si="6"/>
        <v>36.506548091594816</v>
      </c>
      <c r="H53" s="76">
        <f t="shared" si="7"/>
        <v>0.60583118762242483</v>
      </c>
      <c r="I53" s="76">
        <f t="shared" si="2"/>
        <v>0.90483950705194816</v>
      </c>
      <c r="K53" s="38">
        <f t="shared" si="9"/>
        <v>1</v>
      </c>
      <c r="L53" s="38">
        <f t="shared" si="10"/>
        <v>1</v>
      </c>
      <c r="M53" s="38">
        <f t="shared" si="11"/>
        <v>1</v>
      </c>
      <c r="N53" s="38">
        <f>N52-100000000</f>
        <v>0</v>
      </c>
      <c r="O53" s="39">
        <f t="shared" si="12"/>
        <v>18.930000000000003</v>
      </c>
      <c r="P53" s="39">
        <f t="shared" si="13"/>
        <v>15.720365675701569</v>
      </c>
      <c r="Q53" s="39">
        <f t="shared" si="14"/>
        <v>39.03</v>
      </c>
    </row>
    <row r="54" spans="1:17">
      <c r="A54" s="67">
        <f t="shared" si="0"/>
        <v>1.0813205222205824</v>
      </c>
      <c r="B54" s="67">
        <f t="shared" si="1"/>
        <v>1.6427380625145072</v>
      </c>
      <c r="C54" s="67">
        <f t="shared" si="3"/>
        <v>1.0252488873069989</v>
      </c>
      <c r="D54" s="2">
        <f t="shared" si="8"/>
        <v>504000000</v>
      </c>
      <c r="E54" s="67">
        <f t="shared" si="4"/>
        <v>17.156193701153686</v>
      </c>
      <c r="F54" s="67">
        <f t="shared" si="5"/>
        <v>15.405353728895829</v>
      </c>
      <c r="G54" s="68">
        <f t="shared" si="6"/>
        <v>36.669030528166381</v>
      </c>
      <c r="H54" s="76">
        <f t="shared" si="7"/>
        <v>0.65824281234795656</v>
      </c>
      <c r="I54" s="76">
        <f t="shared" si="2"/>
        <v>0.89794706199078878</v>
      </c>
      <c r="N54" s="40"/>
      <c r="O54" s="40"/>
      <c r="P54" s="65"/>
      <c r="Q54" s="65"/>
    </row>
    <row r="55" spans="1:17">
      <c r="A55" s="4">
        <f t="shared" si="0"/>
        <v>1.0646759706965443</v>
      </c>
      <c r="B55" s="4">
        <f t="shared" si="1"/>
        <v>1.4886644861439773</v>
      </c>
      <c r="C55" s="4">
        <f t="shared" si="3"/>
        <v>1.020188995665225</v>
      </c>
      <c r="D55" s="2">
        <f t="shared" si="8"/>
        <v>404000000</v>
      </c>
      <c r="E55" s="4">
        <f t="shared" si="4"/>
        <v>17.296154056336064</v>
      </c>
      <c r="F55" s="4">
        <f t="shared" si="5"/>
        <v>15.414754183489995</v>
      </c>
      <c r="G55" s="3">
        <f t="shared" si="6"/>
        <v>36.830711068210263</v>
      </c>
      <c r="H55" s="76">
        <f t="shared" si="7"/>
        <v>0.71518866783362856</v>
      </c>
      <c r="I55" s="76">
        <f t="shared" si="2"/>
        <v>0.89122438047683439</v>
      </c>
      <c r="N55" s="40"/>
      <c r="O55" s="40"/>
    </row>
    <row r="56" spans="1:17">
      <c r="A56" s="4">
        <f t="shared" si="0"/>
        <v>1.0482876254404383</v>
      </c>
      <c r="B56" s="4">
        <f t="shared" si="1"/>
        <v>1.349041580563451</v>
      </c>
      <c r="C56" s="4">
        <f t="shared" si="3"/>
        <v>1.0151540760119542</v>
      </c>
      <c r="D56" s="2">
        <f t="shared" si="8"/>
        <v>304000000</v>
      </c>
      <c r="E56" s="4">
        <f t="shared" si="4"/>
        <v>17.433960029635102</v>
      </c>
      <c r="F56" s="4">
        <f t="shared" si="5"/>
        <v>15.423272962732574</v>
      </c>
      <c r="G56" s="3">
        <f t="shared" si="6"/>
        <v>36.991593669311385</v>
      </c>
      <c r="H56" s="76">
        <f t="shared" si="7"/>
        <v>0.77706101912930103</v>
      </c>
      <c r="I56" s="76">
        <f t="shared" si="2"/>
        <v>0.88466836774406599</v>
      </c>
      <c r="N56" s="40"/>
      <c r="O56" s="40"/>
    </row>
    <row r="57" spans="1:17">
      <c r="A57" s="4">
        <f t="shared" si="0"/>
        <v>1.0321515427201884</v>
      </c>
      <c r="B57" s="4">
        <f t="shared" si="1"/>
        <v>1.2225140070367204</v>
      </c>
      <c r="C57" s="4">
        <f t="shared" si="3"/>
        <v>1.0101440051033987</v>
      </c>
      <c r="D57" s="2">
        <f t="shared" si="8"/>
        <v>204000000</v>
      </c>
      <c r="E57" s="4">
        <f t="shared" si="4"/>
        <v>17.569644783022227</v>
      </c>
      <c r="F57" s="4">
        <f t="shared" si="5"/>
        <v>15.430992759584615</v>
      </c>
      <c r="G57" s="3">
        <f t="shared" si="6"/>
        <v>37.151682269522873</v>
      </c>
      <c r="H57" s="76">
        <f t="shared" si="7"/>
        <v>0.8442860668909995</v>
      </c>
      <c r="I57" s="76">
        <f t="shared" si="2"/>
        <v>0.87827573921675306</v>
      </c>
      <c r="N57" s="40"/>
      <c r="O57" s="40"/>
    </row>
    <row r="58" spans="1:17">
      <c r="A58" s="4">
        <f t="shared" si="0"/>
        <v>1.0162638395088024</v>
      </c>
      <c r="B58" s="4">
        <f t="shared" si="1"/>
        <v>1.1078535450158309</v>
      </c>
      <c r="C58" s="4">
        <f t="shared" si="3"/>
        <v>1.0051586603040141</v>
      </c>
      <c r="D58" s="2">
        <f t="shared" si="8"/>
        <v>104000000</v>
      </c>
      <c r="E58" s="4">
        <f t="shared" si="4"/>
        <v>17.70324096801324</v>
      </c>
      <c r="F58" s="4">
        <f t="shared" si="5"/>
        <v>15.437988511175277</v>
      </c>
      <c r="G58" s="3">
        <f t="shared" si="6"/>
        <v>37.310980787462455</v>
      </c>
      <c r="H58" s="76">
        <f t="shared" si="7"/>
        <v>0.91732688321566935</v>
      </c>
      <c r="I58" s="76">
        <f t="shared" si="2"/>
        <v>0.87204306483028216</v>
      </c>
      <c r="N58" s="40"/>
      <c r="O58" s="40"/>
    </row>
    <row r="59" spans="1:17" ht="17" thickBot="1">
      <c r="A59" s="4">
        <f t="shared" si="0"/>
        <v>1.0006206925499488</v>
      </c>
      <c r="B59" s="4">
        <f t="shared" si="1"/>
        <v>1.003947169635397</v>
      </c>
      <c r="C59" s="4">
        <f t="shared" si="3"/>
        <v>1.0001979195834969</v>
      </c>
      <c r="D59" s="2">
        <f>D58-100000000</f>
        <v>4000000</v>
      </c>
      <c r="E59" s="3">
        <f>$F$5+$F$8*(EXP($K$4*$F$4)-EXP($K$4*D59))</f>
        <v>17.834780733525658</v>
      </c>
      <c r="F59" s="3">
        <f t="shared" si="5"/>
        <v>15.44432812622685</v>
      </c>
      <c r="G59" s="3">
        <f t="shared" si="6"/>
        <v>37.469493122408366</v>
      </c>
      <c r="H59" s="76">
        <f t="shared" si="7"/>
        <v>0.99668660146065624</v>
      </c>
      <c r="I59" s="76">
        <f t="shared" si="2"/>
        <v>0.86596680704881013</v>
      </c>
      <c r="N59" s="40"/>
      <c r="O59" s="40"/>
    </row>
    <row r="60" spans="1:17" ht="17" thickBot="1">
      <c r="A60" s="73">
        <f t="shared" si="0"/>
        <v>1</v>
      </c>
      <c r="B60" s="74">
        <f t="shared" si="1"/>
        <v>1</v>
      </c>
      <c r="C60" s="74">
        <f t="shared" si="3"/>
        <v>1</v>
      </c>
      <c r="D60" s="75">
        <v>0</v>
      </c>
      <c r="E60" s="75">
        <f t="shared" si="4"/>
        <v>17.840000000000003</v>
      </c>
      <c r="F60" s="75">
        <f t="shared" si="5"/>
        <v>15.444568953952194</v>
      </c>
      <c r="G60" s="77">
        <f t="shared" si="6"/>
        <v>37.475817318144273</v>
      </c>
      <c r="H60" s="76">
        <f t="shared" si="7"/>
        <v>1</v>
      </c>
      <c r="I60" s="76">
        <f t="shared" si="2"/>
        <v>0.86572695930225285</v>
      </c>
    </row>
    <row r="61" spans="1:17">
      <c r="E61"/>
      <c r="F61"/>
    </row>
    <row r="62" spans="1:17">
      <c r="E62"/>
      <c r="F62"/>
    </row>
    <row r="63" spans="1:17">
      <c r="E63"/>
      <c r="F63"/>
      <c r="M63" s="7"/>
    </row>
    <row r="64" spans="1:17">
      <c r="E64"/>
      <c r="F64"/>
      <c r="M64" s="7"/>
    </row>
    <row r="65" spans="5:13">
      <c r="E65"/>
      <c r="F65"/>
      <c r="M65" s="7"/>
    </row>
    <row r="66" spans="5:13">
      <c r="E66"/>
      <c r="F66"/>
      <c r="M66" s="7"/>
    </row>
    <row r="67" spans="5:13">
      <c r="E67"/>
      <c r="F67"/>
      <c r="M67" s="7"/>
    </row>
    <row r="68" spans="5:13">
      <c r="M68" s="7"/>
    </row>
    <row r="69" spans="5:13">
      <c r="M69" s="7"/>
    </row>
    <row r="70" spans="5:13">
      <c r="M70" s="7"/>
    </row>
    <row r="71" spans="5:13">
      <c r="M71" s="7"/>
    </row>
    <row r="72" spans="5:13">
      <c r="M72" s="7"/>
    </row>
    <row r="73" spans="5:13">
      <c r="M73" s="7"/>
    </row>
    <row r="74" spans="5:13">
      <c r="M74" s="7"/>
    </row>
    <row r="75" spans="5:13">
      <c r="M75" s="7"/>
    </row>
    <row r="76" spans="5:13">
      <c r="M76" s="7"/>
    </row>
    <row r="77" spans="5:13">
      <c r="M77" s="7"/>
    </row>
    <row r="78" spans="5:13">
      <c r="M78" s="7"/>
    </row>
    <row r="79" spans="5:13">
      <c r="M79" s="7"/>
    </row>
    <row r="80" spans="5:13">
      <c r="M80" s="7"/>
    </row>
    <row r="81" spans="13:13">
      <c r="M81" s="7"/>
    </row>
    <row r="82" spans="13:13">
      <c r="M82" s="7"/>
    </row>
    <row r="83" spans="13:13">
      <c r="M83" s="7"/>
    </row>
    <row r="84" spans="13:13">
      <c r="M84" s="7"/>
    </row>
    <row r="85" spans="13:13">
      <c r="M85" s="7"/>
    </row>
    <row r="86" spans="13:13">
      <c r="M86" s="7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13F1-52B3-CA46-9257-69CE44342397}">
  <sheetPr codeName="Sheet1"/>
  <dimension ref="A1:I61"/>
  <sheetViews>
    <sheetView workbookViewId="0"/>
  </sheetViews>
  <sheetFormatPr baseColWidth="10" defaultColWidth="11" defaultRowHeight="16"/>
  <cols>
    <col min="2" max="2" width="10.83203125" style="7"/>
    <col min="3" max="3" width="10.83203125" style="25"/>
    <col min="7" max="7" width="11.83203125" bestFit="1" customWidth="1"/>
  </cols>
  <sheetData>
    <row r="1" spans="1:9" ht="21">
      <c r="A1" s="96" t="s">
        <v>45</v>
      </c>
    </row>
    <row r="3" spans="1:9" ht="17" customHeight="1">
      <c r="A3" s="26" t="s">
        <v>17</v>
      </c>
      <c r="B3" s="28"/>
      <c r="C3" s="25" t="s">
        <v>27</v>
      </c>
      <c r="D3" t="s">
        <v>22</v>
      </c>
    </row>
    <row r="4" spans="1:9" ht="18">
      <c r="B4" s="29" t="s">
        <v>26</v>
      </c>
      <c r="C4" s="30">
        <v>4498000000</v>
      </c>
      <c r="D4" s="8" t="s">
        <v>23</v>
      </c>
      <c r="E4" s="9">
        <v>1.5512499999999999E-10</v>
      </c>
    </row>
    <row r="5" spans="1:9" ht="18">
      <c r="A5" s="27">
        <v>64</v>
      </c>
      <c r="B5" s="8" t="s">
        <v>13</v>
      </c>
      <c r="C5" s="25">
        <v>9.3450000000000006</v>
      </c>
      <c r="D5" s="8" t="s">
        <v>24</v>
      </c>
      <c r="E5" s="9">
        <v>9.8484999999999996E-10</v>
      </c>
    </row>
    <row r="6" spans="1:9" ht="18">
      <c r="A6" s="27">
        <v>74</v>
      </c>
      <c r="B6" s="8" t="s">
        <v>14</v>
      </c>
      <c r="C6" s="25">
        <v>10.37</v>
      </c>
      <c r="D6" s="8" t="s">
        <v>25</v>
      </c>
      <c r="E6" s="9">
        <v>4.9475000000000002E-11</v>
      </c>
    </row>
    <row r="7" spans="1:9" ht="18">
      <c r="A7" s="27">
        <v>84</v>
      </c>
      <c r="B7" s="8" t="s">
        <v>15</v>
      </c>
      <c r="C7" s="25">
        <v>29.51</v>
      </c>
      <c r="D7" s="33"/>
      <c r="E7" s="33"/>
    </row>
    <row r="8" spans="1:9" ht="18">
      <c r="A8" s="27" t="s">
        <v>18</v>
      </c>
      <c r="B8" s="8" t="s">
        <v>16</v>
      </c>
      <c r="C8" s="25">
        <v>8.6300000000000008</v>
      </c>
      <c r="D8" s="33"/>
      <c r="E8" s="33"/>
      <c r="F8" s="24"/>
      <c r="G8" s="24"/>
      <c r="H8" s="24"/>
      <c r="I8" s="24"/>
    </row>
    <row r="9" spans="1:9" ht="18">
      <c r="A9" s="6" t="s">
        <v>19</v>
      </c>
      <c r="B9" s="8" t="s">
        <v>20</v>
      </c>
      <c r="C9" s="31">
        <f>C8*C10</f>
        <v>34.778900000000007</v>
      </c>
      <c r="D9" s="33"/>
      <c r="E9" s="33"/>
    </row>
    <row r="10" spans="1:9" ht="18">
      <c r="A10" s="6" t="s">
        <v>11</v>
      </c>
      <c r="B10" s="8" t="s">
        <v>21</v>
      </c>
      <c r="C10" s="25">
        <v>4.03</v>
      </c>
      <c r="D10" s="33"/>
      <c r="E10" s="33"/>
    </row>
    <row r="11" spans="1:9">
      <c r="D11" s="10"/>
    </row>
    <row r="12" spans="1:9">
      <c r="A12" s="32" t="s">
        <v>28</v>
      </c>
      <c r="B12" s="1"/>
      <c r="C12" s="1"/>
      <c r="D12" s="1"/>
    </row>
    <row r="13" spans="1:9" ht="18">
      <c r="A13" s="1" t="s">
        <v>9</v>
      </c>
      <c r="B13" s="1" t="s">
        <v>2</v>
      </c>
      <c r="C13" s="1" t="s">
        <v>3</v>
      </c>
      <c r="D13" s="1" t="s">
        <v>0</v>
      </c>
    </row>
    <row r="14" spans="1:9">
      <c r="A14" s="2">
        <v>4498000000</v>
      </c>
      <c r="B14" s="4">
        <f t="shared" ref="B14:B61" si="0">$C$5+$C$8*(EXP($E$4*$C$4)-EXP($E$4*A14))</f>
        <v>9.3450000000000006</v>
      </c>
      <c r="C14" s="4">
        <f t="shared" ref="C14:C61" si="1">$C$6+($C$8/137.82)*(EXP($E$5*$C$4)-EXP($E$5*A14))</f>
        <v>10.37</v>
      </c>
      <c r="D14" s="3">
        <f t="shared" ref="D14:D61" si="2">$C$7+$C$9*(EXP($E$6*$C$4)-EXP($E$6*A14))</f>
        <v>29.51</v>
      </c>
    </row>
    <row r="15" spans="1:9">
      <c r="A15" s="2">
        <v>4400000000</v>
      </c>
      <c r="B15" s="4">
        <f t="shared" si="0"/>
        <v>9.6066083931059918</v>
      </c>
      <c r="C15" s="4">
        <f t="shared" si="1"/>
        <v>10.853467124380604</v>
      </c>
      <c r="D15" s="3">
        <f t="shared" si="2"/>
        <v>29.720146693378368</v>
      </c>
    </row>
    <row r="16" spans="1:9">
      <c r="A16" s="2">
        <f>A15-100000000</f>
        <v>4300000000</v>
      </c>
      <c r="B16" s="4">
        <f t="shared" si="0"/>
        <v>9.869487546078032</v>
      </c>
      <c r="C16" s="4">
        <f t="shared" si="1"/>
        <v>11.300978463462602</v>
      </c>
      <c r="D16" s="3">
        <f t="shared" si="2"/>
        <v>29.933534361474003</v>
      </c>
    </row>
    <row r="17" spans="1:4">
      <c r="A17" s="2">
        <f t="shared" ref="A17:A33" si="3">A16-100000000</f>
        <v>4200000000</v>
      </c>
      <c r="B17" s="4">
        <f t="shared" si="0"/>
        <v>10.128320252583618</v>
      </c>
      <c r="C17" s="4">
        <f t="shared" si="1"/>
        <v>11.706517394373094</v>
      </c>
      <c r="D17" s="3">
        <f t="shared" si="2"/>
        <v>30.145868901405706</v>
      </c>
    </row>
    <row r="18" spans="1:4">
      <c r="A18" s="2">
        <f t="shared" si="3"/>
        <v>4100000000</v>
      </c>
      <c r="B18" s="4">
        <f t="shared" si="0"/>
        <v>10.383168798767631</v>
      </c>
      <c r="C18" s="4">
        <f t="shared" si="1"/>
        <v>12.074020539257404</v>
      </c>
      <c r="D18" s="3">
        <f t="shared" si="2"/>
        <v>30.357155510657204</v>
      </c>
    </row>
    <row r="19" spans="1:4">
      <c r="A19" s="2">
        <f t="shared" si="3"/>
        <v>4000000000</v>
      </c>
      <c r="B19" s="4">
        <f t="shared" si="0"/>
        <v>10.634094512016713</v>
      </c>
      <c r="C19" s="4">
        <f t="shared" si="1"/>
        <v>12.407055301657739</v>
      </c>
      <c r="D19" s="3">
        <f t="shared" si="2"/>
        <v>30.567399361061156</v>
      </c>
    </row>
    <row r="20" spans="1:4">
      <c r="A20" s="2">
        <f t="shared" si="3"/>
        <v>3900000000</v>
      </c>
      <c r="B20" s="4">
        <f t="shared" si="0"/>
        <v>10.881157775717247</v>
      </c>
      <c r="C20" s="4">
        <f t="shared" si="1"/>
        <v>12.708854495789696</v>
      </c>
      <c r="D20" s="3">
        <f t="shared" si="2"/>
        <v>30.776605598925798</v>
      </c>
    </row>
    <row r="21" spans="1:4">
      <c r="A21" s="34">
        <f t="shared" si="3"/>
        <v>3800000000</v>
      </c>
      <c r="B21" s="35">
        <f t="shared" si="0"/>
        <v>11.124418043786189</v>
      </c>
      <c r="C21" s="4">
        <f t="shared" si="1"/>
        <v>12.982347727914249</v>
      </c>
      <c r="D21" s="5">
        <f t="shared" si="2"/>
        <v>30.984779345160856</v>
      </c>
    </row>
    <row r="22" spans="1:4">
      <c r="A22" s="2">
        <f t="shared" si="3"/>
        <v>3700000000</v>
      </c>
      <c r="B22" s="4">
        <f t="shared" si="0"/>
        <v>11.363933854978169</v>
      </c>
      <c r="C22" s="4">
        <f t="shared" si="1"/>
        <v>13.230189834428389</v>
      </c>
      <c r="D22" s="3">
        <f t="shared" si="2"/>
        <v>31.191925695402951</v>
      </c>
    </row>
    <row r="23" spans="1:4">
      <c r="A23" s="2">
        <f t="shared" si="3"/>
        <v>3600000000</v>
      </c>
      <c r="B23" s="4">
        <f t="shared" si="0"/>
        <v>11.599762846972435</v>
      </c>
      <c r="C23" s="4">
        <f t="shared" si="1"/>
        <v>13.454786652726959</v>
      </c>
      <c r="D23" s="3">
        <f t="shared" si="2"/>
        <v>31.398049720140289</v>
      </c>
    </row>
    <row r="24" spans="1:4">
      <c r="A24" s="2">
        <f t="shared" si="3"/>
        <v>3500000000</v>
      </c>
      <c r="B24" s="4">
        <f t="shared" si="0"/>
        <v>11.831961770242907</v>
      </c>
      <c r="C24" s="4">
        <f t="shared" si="1"/>
        <v>13.658318374996927</v>
      </c>
      <c r="D24" s="3">
        <f t="shared" si="2"/>
        <v>31.603156464836797</v>
      </c>
    </row>
    <row r="25" spans="1:4">
      <c r="A25" s="2">
        <f t="shared" si="3"/>
        <v>3400000000</v>
      </c>
      <c r="B25" s="4">
        <f t="shared" si="0"/>
        <v>12.060586501714758</v>
      </c>
      <c r="C25" s="4">
        <f t="shared" si="1"/>
        <v>13.842760711642638</v>
      </c>
      <c r="D25" s="3">
        <f t="shared" si="2"/>
        <v>31.807250950055632</v>
      </c>
    </row>
    <row r="26" spans="1:4">
      <c r="A26" s="2">
        <f t="shared" si="3"/>
        <v>3300000000</v>
      </c>
      <c r="B26" s="4">
        <f t="shared" si="0"/>
        <v>12.285692058210774</v>
      </c>
      <c r="C26" s="4">
        <f t="shared" si="1"/>
        <v>14.009904069778262</v>
      </c>
      <c r="D26" s="3">
        <f t="shared" si="2"/>
        <v>32.010338171582028</v>
      </c>
    </row>
    <row r="27" spans="1:4">
      <c r="A27" s="2">
        <f t="shared" si="3"/>
        <v>3200000000</v>
      </c>
      <c r="B27" s="4">
        <f t="shared" si="0"/>
        <v>12.507332609690749</v>
      </c>
      <c r="C27" s="4">
        <f t="shared" si="1"/>
        <v>14.161370932955753</v>
      </c>
      <c r="D27" s="3">
        <f t="shared" si="2"/>
        <v>32.212423100545635</v>
      </c>
    </row>
    <row r="28" spans="1:4">
      <c r="A28" s="2">
        <f t="shared" si="3"/>
        <v>3100000000</v>
      </c>
      <c r="B28" s="4">
        <f t="shared" si="0"/>
        <v>12.725561492287063</v>
      </c>
      <c r="C28" s="4">
        <f t="shared" si="1"/>
        <v>14.29863161083572</v>
      </c>
      <c r="D28" s="3">
        <f t="shared" si="2"/>
        <v>32.413510683542185</v>
      </c>
    </row>
    <row r="29" spans="1:4">
      <c r="A29" s="2">
        <f t="shared" si="3"/>
        <v>3000000000</v>
      </c>
      <c r="B29" s="4">
        <f t="shared" si="0"/>
        <v>12.94043122113963</v>
      </c>
      <c r="C29" s="4">
        <f t="shared" si="1"/>
        <v>14.423018511685381</v>
      </c>
      <c r="D29" s="3">
        <f t="shared" si="2"/>
        <v>32.613605842754545</v>
      </c>
    </row>
    <row r="30" spans="1:4">
      <c r="A30" s="2">
        <f t="shared" si="3"/>
        <v>2900000000</v>
      </c>
      <c r="B30" s="4">
        <f t="shared" si="0"/>
        <v>13.151993503033268</v>
      </c>
      <c r="C30" s="4">
        <f t="shared" si="1"/>
        <v>14.535739076248767</v>
      </c>
      <c r="D30" s="3">
        <f t="shared" si="2"/>
        <v>32.812713476073263</v>
      </c>
    </row>
    <row r="31" spans="1:4" ht="17" customHeight="1">
      <c r="A31" s="2">
        <f t="shared" si="3"/>
        <v>2800000000</v>
      </c>
      <c r="B31" s="4">
        <f t="shared" si="0"/>
        <v>13.360299248840558</v>
      </c>
      <c r="C31" s="4">
        <f t="shared" si="1"/>
        <v>14.63788749854</v>
      </c>
      <c r="D31" s="3">
        <f t="shared" si="2"/>
        <v>33.010838457216366</v>
      </c>
    </row>
    <row r="32" spans="1:4" ht="17" customHeight="1">
      <c r="A32" s="2">
        <f t="shared" si="3"/>
        <v>2700000000</v>
      </c>
      <c r="B32" s="4">
        <f t="shared" si="0"/>
        <v>13.565398585773149</v>
      </c>
      <c r="C32" s="4">
        <f t="shared" si="1"/>
        <v>14.730455347334978</v>
      </c>
      <c r="D32" s="3">
        <f t="shared" si="2"/>
        <v>33.207985635848779</v>
      </c>
    </row>
    <row r="33" spans="1:4">
      <c r="A33" s="2">
        <f t="shared" si="3"/>
        <v>2600000000</v>
      </c>
      <c r="B33" s="4">
        <f t="shared" si="0"/>
        <v>13.767340869444501</v>
      </c>
      <c r="C33" s="4">
        <f t="shared" si="1"/>
        <v>14.814341191465779</v>
      </c>
      <c r="D33" s="3">
        <f t="shared" si="2"/>
        <v>33.404159837700888</v>
      </c>
    </row>
    <row r="34" spans="1:4">
      <c r="A34" s="2">
        <f>A33-100000000</f>
        <v>2500000000</v>
      </c>
      <c r="B34" s="4">
        <f t="shared" si="0"/>
        <v>13.966174695746943</v>
      </c>
      <c r="C34" s="4">
        <f t="shared" si="1"/>
        <v>14.890359322351836</v>
      </c>
      <c r="D34" s="3">
        <f t="shared" si="2"/>
        <v>33.59936586468681</v>
      </c>
    </row>
    <row r="35" spans="1:4">
      <c r="A35" s="2">
        <f t="shared" ref="A35:A47" si="4">A34-100000000</f>
        <v>2400000000</v>
      </c>
      <c r="B35" s="4">
        <f t="shared" si="0"/>
        <v>14.161947912545912</v>
      </c>
      <c r="C35" s="4">
        <f t="shared" si="1"/>
        <v>14.95924765843866</v>
      </c>
      <c r="D35" s="3">
        <f t="shared" si="2"/>
        <v>33.793608495021829</v>
      </c>
    </row>
    <row r="36" spans="1:4">
      <c r="A36" s="2">
        <f t="shared" si="4"/>
        <v>2300000000</v>
      </c>
      <c r="B36" s="4">
        <f t="shared" si="0"/>
        <v>14.354707631194167</v>
      </c>
      <c r="C36" s="4">
        <f t="shared" si="1"/>
        <v>15.021674908273628</v>
      </c>
      <c r="D36" s="3">
        <f t="shared" si="2"/>
        <v>33.986892483339417</v>
      </c>
    </row>
    <row r="37" spans="1:4">
      <c r="A37" s="2">
        <f t="shared" si="4"/>
        <v>2200000000</v>
      </c>
      <c r="B37" s="4">
        <f t="shared" si="0"/>
        <v>14.544500237868803</v>
      </c>
      <c r="C37" s="4">
        <f t="shared" si="1"/>
        <v>15.078247061751767</v>
      </c>
      <c r="D37" s="3">
        <f t="shared" si="2"/>
        <v>34.17922256080756</v>
      </c>
    </row>
    <row r="38" spans="1:4">
      <c r="A38" s="2">
        <f t="shared" si="4"/>
        <v>2100000000</v>
      </c>
      <c r="B38" s="4">
        <f t="shared" si="0"/>
        <v>14.731371404733725</v>
      </c>
      <c r="C38" s="4">
        <f t="shared" si="1"/>
        <v>15.129513272542969</v>
      </c>
      <c r="D38" s="3">
        <f t="shared" si="2"/>
        <v>34.370603435244618</v>
      </c>
    </row>
    <row r="39" spans="1:4">
      <c r="A39" s="2">
        <f t="shared" si="4"/>
        <v>2000000000</v>
      </c>
      <c r="B39" s="4">
        <f t="shared" si="0"/>
        <v>14.915366100930306</v>
      </c>
      <c r="C39" s="4">
        <f t="shared" si="1"/>
        <v>15.175971188802126</v>
      </c>
      <c r="D39" s="3">
        <f t="shared" si="2"/>
        <v>34.561039791234556</v>
      </c>
    </row>
    <row r="40" spans="1:4">
      <c r="A40" s="2">
        <f t="shared" si="4"/>
        <v>1900000000</v>
      </c>
      <c r="B40" s="4">
        <f t="shared" si="0"/>
        <v>15.096528603398887</v>
      </c>
      <c r="C40" s="4">
        <f t="shared" si="1"/>
        <v>15.218071783908199</v>
      </c>
      <c r="D40" s="3">
        <f t="shared" si="2"/>
        <v>34.750536290241577</v>
      </c>
    </row>
    <row r="41" spans="1:4">
      <c r="A41" s="2">
        <f t="shared" si="4"/>
        <v>1800000000</v>
      </c>
      <c r="B41" s="4">
        <f t="shared" si="0"/>
        <v>15.274902507533675</v>
      </c>
      <c r="C41" s="4">
        <f t="shared" si="1"/>
        <v>15.256223734124781</v>
      </c>
      <c r="D41" s="3">
        <f t="shared" si="2"/>
        <v>34.93909757072425</v>
      </c>
    </row>
    <row r="42" spans="1:4">
      <c r="A42" s="2">
        <f t="shared" si="4"/>
        <v>1700000000</v>
      </c>
      <c r="B42" s="4">
        <f t="shared" si="0"/>
        <v>15.450530737673652</v>
      </c>
      <c r="C42" s="4">
        <f t="shared" si="1"/>
        <v>15.290797385676765</v>
      </c>
      <c r="D42" s="3">
        <f t="shared" si="2"/>
        <v>35.126728248249059</v>
      </c>
    </row>
    <row r="43" spans="1:4">
      <c r="A43" s="2">
        <f t="shared" si="4"/>
        <v>1600000000</v>
      </c>
      <c r="B43" s="4">
        <f t="shared" si="0"/>
        <v>15.623455557431997</v>
      </c>
      <c r="C43" s="4">
        <f t="shared" si="1"/>
        <v>15.322128349752056</v>
      </c>
      <c r="D43" s="3">
        <f t="shared" si="2"/>
        <v>35.313432915603364</v>
      </c>
    </row>
    <row r="44" spans="1:4">
      <c r="A44" s="2">
        <f t="shared" si="4"/>
        <v>1500000000</v>
      </c>
      <c r="B44" s="4">
        <f t="shared" si="0"/>
        <v>15.793718579866511</v>
      </c>
      <c r="C44" s="4">
        <f t="shared" si="1"/>
        <v>15.350520760325502</v>
      </c>
      <c r="D44" s="3">
        <f t="shared" si="2"/>
        <v>35.499216142907812</v>
      </c>
    </row>
    <row r="45" spans="1:4">
      <c r="A45" s="2">
        <f t="shared" si="4"/>
        <v>1400000000</v>
      </c>
      <c r="B45" s="4">
        <f t="shared" si="0"/>
        <v>15.961360777493471</v>
      </c>
      <c r="C45" s="4">
        <f t="shared" si="1"/>
        <v>15.376250226429192</v>
      </c>
      <c r="D45" s="3">
        <f t="shared" si="2"/>
        <v>35.684082477728253</v>
      </c>
    </row>
    <row r="46" spans="1:4">
      <c r="A46" s="2">
        <f t="shared" si="4"/>
        <v>1300000000</v>
      </c>
      <c r="B46" s="4">
        <f t="shared" si="0"/>
        <v>16.12642249214738</v>
      </c>
      <c r="C46" s="4">
        <f t="shared" si="1"/>
        <v>15.399566507527215</v>
      </c>
      <c r="D46" s="3">
        <f t="shared" si="2"/>
        <v>35.868036445186981</v>
      </c>
    </row>
    <row r="47" spans="1:4">
      <c r="A47" s="2">
        <f t="shared" si="4"/>
        <v>1200000000</v>
      </c>
      <c r="B47" s="4">
        <f t="shared" si="0"/>
        <v>16.288943444688901</v>
      </c>
      <c r="C47" s="4">
        <f t="shared" si="1"/>
        <v>15.420695937965107</v>
      </c>
      <c r="D47" s="3">
        <f t="shared" si="2"/>
        <v>36.051082548073573</v>
      </c>
    </row>
    <row r="48" spans="1:4">
      <c r="A48" s="2">
        <f>A47-100000000</f>
        <v>1100000000</v>
      </c>
      <c r="B48" s="4">
        <f t="shared" si="0"/>
        <v>16.448962744563406</v>
      </c>
      <c r="C48" s="4">
        <f t="shared" si="1"/>
        <v>15.439843624028452</v>
      </c>
      <c r="D48" s="3">
        <f t="shared" si="2"/>
        <v>36.233225266955046</v>
      </c>
    </row>
    <row r="49" spans="1:4">
      <c r="A49" s="2">
        <f t="shared" ref="A49:A52" si="5">A48-100000000</f>
        <v>1000000000</v>
      </c>
      <c r="B49" s="4">
        <f t="shared" si="0"/>
        <v>16.606518899212354</v>
      </c>
      <c r="C49" s="4">
        <f t="shared" si="1"/>
        <v>15.457195434937798</v>
      </c>
      <c r="D49" s="3">
        <f t="shared" si="2"/>
        <v>36.414469060285569</v>
      </c>
    </row>
    <row r="50" spans="1:4">
      <c r="A50" s="2">
        <f t="shared" si="5"/>
        <v>900000000</v>
      </c>
      <c r="B50" s="4">
        <f t="shared" si="0"/>
        <v>16.761649823339834</v>
      </c>
      <c r="C50" s="4">
        <f t="shared" si="1"/>
        <v>15.472919807106718</v>
      </c>
      <c r="D50" s="3">
        <f t="shared" si="2"/>
        <v>36.594818364515604</v>
      </c>
    </row>
    <row r="51" spans="1:4">
      <c r="A51" s="2">
        <f t="shared" si="5"/>
        <v>800000000</v>
      </c>
      <c r="B51" s="4">
        <f t="shared" si="0"/>
        <v>16.914392848036428</v>
      </c>
      <c r="C51" s="4">
        <f t="shared" si="1"/>
        <v>15.487169379177235</v>
      </c>
      <c r="D51" s="3">
        <f t="shared" si="2"/>
        <v>36.774277594200434</v>
      </c>
    </row>
    <row r="52" spans="1:4">
      <c r="A52" s="2">
        <f t="shared" si="5"/>
        <v>700000000</v>
      </c>
      <c r="B52" s="4">
        <f t="shared" si="0"/>
        <v>17.064784729762689</v>
      </c>
      <c r="C52" s="4">
        <f t="shared" si="1"/>
        <v>15.500082473704101</v>
      </c>
      <c r="D52" s="3">
        <f t="shared" si="2"/>
        <v>36.952851142108337</v>
      </c>
    </row>
    <row r="53" spans="1:4">
      <c r="A53" s="2">
        <f>A52-100000000</f>
        <v>600000000</v>
      </c>
      <c r="B53" s="4">
        <f t="shared" si="0"/>
        <v>17.212861659194274</v>
      </c>
      <c r="C53" s="4">
        <f t="shared" si="1"/>
        <v>15.511784439870842</v>
      </c>
      <c r="D53" s="3">
        <f t="shared" si="2"/>
        <v>37.130543379327975</v>
      </c>
    </row>
    <row r="54" spans="1:4">
      <c r="A54" s="2">
        <f t="shared" ref="A54:A59" si="6">A53-100000000</f>
        <v>500000000</v>
      </c>
      <c r="B54" s="4">
        <f t="shared" si="0"/>
        <v>17.358659269930993</v>
      </c>
      <c r="C54" s="4">
        <f t="shared" si="1"/>
        <v>15.522388870271524</v>
      </c>
      <c r="D54" s="3">
        <f t="shared" si="2"/>
        <v>37.307358655375516</v>
      </c>
    </row>
    <row r="55" spans="1:4">
      <c r="A55" s="2">
        <f t="shared" si="6"/>
        <v>400000000</v>
      </c>
      <c r="B55" s="4">
        <f t="shared" si="0"/>
        <v>17.50221264707173</v>
      </c>
      <c r="C55" s="4">
        <f t="shared" si="1"/>
        <v>15.53199870356967</v>
      </c>
      <c r="D55" s="3">
        <f t="shared" si="2"/>
        <v>37.483301298300994</v>
      </c>
    </row>
    <row r="56" spans="1:4">
      <c r="A56" s="2">
        <f t="shared" si="6"/>
        <v>300000000</v>
      </c>
      <c r="B56" s="4">
        <f t="shared" si="0"/>
        <v>17.64355633565744</v>
      </c>
      <c r="C56" s="4">
        <f t="shared" si="1"/>
        <v>15.540707223738011</v>
      </c>
      <c r="D56" s="3">
        <f t="shared" si="2"/>
        <v>37.658375614794338</v>
      </c>
    </row>
    <row r="57" spans="1:4">
      <c r="A57" s="2">
        <f t="shared" si="6"/>
        <v>200000000</v>
      </c>
      <c r="B57" s="4">
        <f t="shared" si="0"/>
        <v>17.782724348984132</v>
      </c>
      <c r="C57" s="4">
        <f t="shared" si="1"/>
        <v>15.548598965578847</v>
      </c>
      <c r="D57" s="3">
        <f t="shared" si="2"/>
        <v>37.83258589029073</v>
      </c>
    </row>
    <row r="58" spans="1:4">
      <c r="A58" s="2">
        <f t="shared" si="6"/>
        <v>100000000</v>
      </c>
      <c r="B58" s="4">
        <f t="shared" si="0"/>
        <v>17.919750176787925</v>
      </c>
      <c r="C58" s="4">
        <f t="shared" si="1"/>
        <v>15.555750535314978</v>
      </c>
      <c r="D58" s="3">
        <f t="shared" si="2"/>
        <v>38.005936389075522</v>
      </c>
    </row>
    <row r="59" spans="1:4" ht="17" thickBot="1">
      <c r="A59" s="2">
        <f t="shared" si="6"/>
        <v>0</v>
      </c>
      <c r="B59" s="4">
        <f t="shared" si="0"/>
        <v>18.054666793304097</v>
      </c>
      <c r="C59" s="4">
        <f t="shared" si="1"/>
        <v>15.562231354216845</v>
      </c>
      <c r="D59" s="3">
        <f t="shared" si="2"/>
        <v>38.178431354388636</v>
      </c>
    </row>
    <row r="60" spans="1:4">
      <c r="A60" s="42">
        <v>4498000000</v>
      </c>
      <c r="B60" s="43">
        <f t="shared" si="0"/>
        <v>9.3450000000000006</v>
      </c>
      <c r="C60" s="43">
        <f t="shared" si="1"/>
        <v>10.37</v>
      </c>
      <c r="D60" s="44">
        <f t="shared" si="2"/>
        <v>29.51</v>
      </c>
    </row>
    <row r="61" spans="1:4" ht="17" thickBot="1">
      <c r="A61" s="45">
        <v>0</v>
      </c>
      <c r="B61" s="46">
        <f t="shared" si="0"/>
        <v>18.054666793304097</v>
      </c>
      <c r="C61" s="46">
        <f t="shared" si="1"/>
        <v>15.562231354216845</v>
      </c>
      <c r="D61" s="47">
        <f t="shared" si="2"/>
        <v>38.178431354388636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C9EA-3C64-E045-AC73-3908460B202E}">
  <sheetPr codeName="Sheet2"/>
  <dimension ref="A1:AE52"/>
  <sheetViews>
    <sheetView workbookViewId="0"/>
  </sheetViews>
  <sheetFormatPr baseColWidth="10" defaultColWidth="11" defaultRowHeight="16"/>
  <sheetData>
    <row r="1" spans="1:31" ht="21">
      <c r="A1" s="96" t="s">
        <v>46</v>
      </c>
    </row>
    <row r="3" spans="1:31" ht="17" thickBot="1">
      <c r="A3" t="s">
        <v>12</v>
      </c>
    </row>
    <row r="4" spans="1:31" ht="18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2</v>
      </c>
      <c r="M4" s="22" t="s">
        <v>3</v>
      </c>
      <c r="N4" s="48" t="s">
        <v>0</v>
      </c>
    </row>
    <row r="5" spans="1:31">
      <c r="A5" s="12">
        <v>29.475999999999999</v>
      </c>
      <c r="B5" s="13">
        <v>32.21</v>
      </c>
      <c r="C5" s="13">
        <v>9.3059999999999992</v>
      </c>
      <c r="D5" s="13">
        <v>10.294</v>
      </c>
      <c r="E5" s="13">
        <v>7.19</v>
      </c>
      <c r="F5" s="14">
        <f>B5/E5</f>
        <v>4.4798331015299029</v>
      </c>
      <c r="G5" s="15">
        <v>1.5512E-10</v>
      </c>
      <c r="H5" s="15">
        <v>9.8484999999999996E-10</v>
      </c>
      <c r="I5" s="15">
        <v>4.9475000000000002E-11</v>
      </c>
      <c r="J5" s="16">
        <v>4560000000</v>
      </c>
      <c r="K5" s="16">
        <f>4560000000-J5</f>
        <v>0</v>
      </c>
      <c r="L5" s="17">
        <f t="shared" ref="L5" si="0">C5+E5*(EXP(G5*4560000000)-EXP(G5*J5))</f>
        <v>9.3059999999999992</v>
      </c>
      <c r="M5" s="17">
        <f t="shared" ref="M5" si="1">D5+(E5/137.8)*(EXP(H5*4560000000)-EXP(H5*J5))</f>
        <v>10.294</v>
      </c>
      <c r="N5" s="69">
        <f>A5+B5*(EXP(I5*4560000000)-EXP(I5*J5))</f>
        <v>29.475999999999999</v>
      </c>
    </row>
    <row r="6" spans="1:31">
      <c r="A6" s="18">
        <f>A5</f>
        <v>29.475999999999999</v>
      </c>
      <c r="B6" s="19">
        <f>B5</f>
        <v>32.21</v>
      </c>
      <c r="C6" s="19">
        <f>C5</f>
        <v>9.3059999999999992</v>
      </c>
      <c r="D6" s="19">
        <f>D5</f>
        <v>10.294</v>
      </c>
      <c r="E6" s="19">
        <f>E5</f>
        <v>7.19</v>
      </c>
      <c r="F6" s="14">
        <f t="shared" ref="F6:F13" si="2">B6/E6</f>
        <v>4.4798331015299029</v>
      </c>
      <c r="G6" s="20">
        <v>1.5512E-10</v>
      </c>
      <c r="H6" s="20">
        <v>9.8484999999999996E-10</v>
      </c>
      <c r="I6" s="20">
        <v>4.9475000000000002E-11</v>
      </c>
      <c r="J6" s="21">
        <f>J5-100000000</f>
        <v>4460000000</v>
      </c>
      <c r="K6" s="21">
        <f t="shared" ref="K6:K13" si="3">4560000000-J6</f>
        <v>100000000</v>
      </c>
      <c r="L6" s="17">
        <f t="shared" ref="L6:L51" si="4">C6+E6*(EXP(G6*4560000000)-EXP(G6*J6))</f>
        <v>9.5305068716895214</v>
      </c>
      <c r="M6" s="17">
        <f t="shared" ref="M6:M51" si="5">D6+(E6/137.8)*(EXP(H6*4560000000)-EXP(H6*J6))</f>
        <v>10.730535486636619</v>
      </c>
      <c r="N6" s="69">
        <f t="shared" ref="N6:N51" si="6">A6+B6*(EXP(I6*4560000000)-EXP(I6*J6))</f>
        <v>29.675196670717249</v>
      </c>
    </row>
    <row r="7" spans="1:31">
      <c r="A7" s="18">
        <f t="shared" ref="A7:A52" si="7">A6</f>
        <v>29.475999999999999</v>
      </c>
      <c r="B7" s="19">
        <f t="shared" ref="B7:B13" si="8">B6</f>
        <v>32.21</v>
      </c>
      <c r="C7" s="19">
        <f t="shared" ref="C7:C13" si="9">C6</f>
        <v>9.3059999999999992</v>
      </c>
      <c r="D7" s="19">
        <f t="shared" ref="D7:D52" si="10">D6</f>
        <v>10.294</v>
      </c>
      <c r="E7" s="19">
        <f t="shared" ref="E7:E13" si="11">E6</f>
        <v>7.19</v>
      </c>
      <c r="F7" s="14">
        <f t="shared" si="2"/>
        <v>4.4798331015299029</v>
      </c>
      <c r="G7" s="20">
        <v>1.5512E-10</v>
      </c>
      <c r="H7" s="20">
        <v>9.8484999999999996E-10</v>
      </c>
      <c r="I7" s="20">
        <v>4.9475000000000002E-11</v>
      </c>
      <c r="J7" s="21">
        <f t="shared" ref="J7:J51" si="12">J6-100000000</f>
        <v>4360000000</v>
      </c>
      <c r="K7" s="21">
        <f t="shared" si="3"/>
        <v>200000000</v>
      </c>
      <c r="L7" s="17">
        <f t="shared" si="4"/>
        <v>9.7515580643246036</v>
      </c>
      <c r="M7" s="17">
        <f t="shared" si="5"/>
        <v>11.126127998143168</v>
      </c>
      <c r="N7" s="69">
        <f t="shared" si="6"/>
        <v>29.873410249834286</v>
      </c>
    </row>
    <row r="8" spans="1:31">
      <c r="A8" s="18">
        <f t="shared" si="7"/>
        <v>29.475999999999999</v>
      </c>
      <c r="B8" s="19">
        <f t="shared" si="8"/>
        <v>32.21</v>
      </c>
      <c r="C8" s="19">
        <f t="shared" si="9"/>
        <v>9.3059999999999992</v>
      </c>
      <c r="D8" s="19">
        <f t="shared" si="10"/>
        <v>10.294</v>
      </c>
      <c r="E8" s="19">
        <f t="shared" si="11"/>
        <v>7.19</v>
      </c>
      <c r="F8" s="14">
        <f t="shared" si="2"/>
        <v>4.4798331015299029</v>
      </c>
      <c r="G8" s="20">
        <v>1.5512E-10</v>
      </c>
      <c r="H8" s="20">
        <v>9.8484999999999996E-10</v>
      </c>
      <c r="I8" s="20">
        <v>4.9475000000000002E-11</v>
      </c>
      <c r="J8" s="21">
        <f t="shared" si="12"/>
        <v>4260000000</v>
      </c>
      <c r="K8" s="21">
        <f t="shared" si="3"/>
        <v>300000000</v>
      </c>
      <c r="L8" s="17">
        <f t="shared" si="4"/>
        <v>9.9692067687837138</v>
      </c>
      <c r="M8" s="17">
        <f t="shared" si="5"/>
        <v>11.484617605404646</v>
      </c>
      <c r="N8" s="69">
        <f t="shared" si="6"/>
        <v>30.070645589184696</v>
      </c>
    </row>
    <row r="9" spans="1:31">
      <c r="A9" s="18">
        <f t="shared" si="7"/>
        <v>29.475999999999999</v>
      </c>
      <c r="B9" s="19">
        <f t="shared" si="8"/>
        <v>32.21</v>
      </c>
      <c r="C9" s="19">
        <f t="shared" si="9"/>
        <v>9.3059999999999992</v>
      </c>
      <c r="D9" s="19">
        <f t="shared" si="10"/>
        <v>10.294</v>
      </c>
      <c r="E9" s="19">
        <f t="shared" si="11"/>
        <v>7.19</v>
      </c>
      <c r="F9" s="14">
        <f t="shared" si="2"/>
        <v>4.4798331015299029</v>
      </c>
      <c r="G9" s="20">
        <v>1.5512E-10</v>
      </c>
      <c r="H9" s="20">
        <v>9.8484999999999996E-10</v>
      </c>
      <c r="I9" s="20">
        <v>4.9475000000000002E-11</v>
      </c>
      <c r="J9" s="21">
        <f t="shared" si="12"/>
        <v>4160000000</v>
      </c>
      <c r="K9" s="21">
        <f t="shared" si="3"/>
        <v>400000000</v>
      </c>
      <c r="L9" s="17">
        <f t="shared" si="4"/>
        <v>10.183505357214909</v>
      </c>
      <c r="M9" s="17">
        <f t="shared" si="5"/>
        <v>11.809484216314594</v>
      </c>
      <c r="N9" s="69">
        <f t="shared" si="6"/>
        <v>30.266907516656879</v>
      </c>
    </row>
    <row r="10" spans="1:31">
      <c r="A10" s="18">
        <f t="shared" si="7"/>
        <v>29.475999999999999</v>
      </c>
      <c r="B10" s="19">
        <f t="shared" si="8"/>
        <v>32.21</v>
      </c>
      <c r="C10" s="19">
        <f t="shared" si="9"/>
        <v>9.3059999999999992</v>
      </c>
      <c r="D10" s="19">
        <f t="shared" si="10"/>
        <v>10.294</v>
      </c>
      <c r="E10" s="19">
        <f t="shared" si="11"/>
        <v>7.19</v>
      </c>
      <c r="F10" s="14">
        <f t="shared" si="2"/>
        <v>4.4798331015299029</v>
      </c>
      <c r="G10" s="20">
        <v>1.5512E-10</v>
      </c>
      <c r="H10" s="20">
        <v>9.8484999999999996E-10</v>
      </c>
      <c r="I10" s="20">
        <v>4.9475000000000002E-11</v>
      </c>
      <c r="J10" s="21">
        <f t="shared" si="12"/>
        <v>4060000000</v>
      </c>
      <c r="K10" s="21">
        <f t="shared" si="3"/>
        <v>500000000</v>
      </c>
      <c r="L10" s="17">
        <f t="shared" si="4"/>
        <v>10.394505395637971</v>
      </c>
      <c r="M10" s="17">
        <f t="shared" si="5"/>
        <v>12.103881355719356</v>
      </c>
      <c r="N10" s="69">
        <f t="shared" si="6"/>
        <v>30.46220083631226</v>
      </c>
    </row>
    <row r="11" spans="1:31">
      <c r="A11" s="18">
        <f t="shared" si="7"/>
        <v>29.475999999999999</v>
      </c>
      <c r="B11" s="19">
        <f t="shared" si="8"/>
        <v>32.21</v>
      </c>
      <c r="C11" s="19">
        <f t="shared" si="9"/>
        <v>9.3059999999999992</v>
      </c>
      <c r="D11" s="19">
        <f t="shared" si="10"/>
        <v>10.294</v>
      </c>
      <c r="E11" s="19">
        <f t="shared" si="11"/>
        <v>7.19</v>
      </c>
      <c r="F11" s="14">
        <f t="shared" si="2"/>
        <v>4.4798331015299029</v>
      </c>
      <c r="G11" s="20">
        <v>1.5512E-10</v>
      </c>
      <c r="H11" s="20">
        <v>9.8484999999999996E-10</v>
      </c>
      <c r="I11" s="20">
        <v>4.9475000000000002E-11</v>
      </c>
      <c r="J11" s="21">
        <f t="shared" si="12"/>
        <v>3960000000</v>
      </c>
      <c r="K11" s="21">
        <f t="shared" si="3"/>
        <v>600000000</v>
      </c>
      <c r="L11" s="17">
        <f t="shared" si="4"/>
        <v>10.602257656352595</v>
      </c>
      <c r="M11" s="17">
        <f t="shared" si="5"/>
        <v>12.370666777117222</v>
      </c>
      <c r="N11" s="69">
        <f t="shared" si="6"/>
        <v>30.656530328502861</v>
      </c>
    </row>
    <row r="12" spans="1:31" ht="17" thickBot="1">
      <c r="A12" s="18">
        <f t="shared" si="7"/>
        <v>29.475999999999999</v>
      </c>
      <c r="B12" s="19">
        <f t="shared" si="8"/>
        <v>32.21</v>
      </c>
      <c r="C12" s="19">
        <f t="shared" si="9"/>
        <v>9.3059999999999992</v>
      </c>
      <c r="D12" s="19">
        <f t="shared" si="10"/>
        <v>10.294</v>
      </c>
      <c r="E12" s="19">
        <f t="shared" si="11"/>
        <v>7.19</v>
      </c>
      <c r="F12" s="14">
        <f t="shared" si="2"/>
        <v>4.4798331015299029</v>
      </c>
      <c r="G12" s="20">
        <v>1.5512E-10</v>
      </c>
      <c r="H12" s="20">
        <v>9.8484999999999996E-10</v>
      </c>
      <c r="I12" s="20">
        <v>4.9475000000000002E-11</v>
      </c>
      <c r="J12" s="21">
        <f t="shared" si="12"/>
        <v>3860000000</v>
      </c>
      <c r="K12" s="21">
        <f t="shared" si="3"/>
        <v>700000000</v>
      </c>
      <c r="L12" s="17">
        <f t="shared" si="4"/>
        <v>10.806812130155574</v>
      </c>
      <c r="M12" s="17">
        <f t="shared" si="5"/>
        <v>12.612430203264445</v>
      </c>
      <c r="N12" s="69">
        <f t="shared" si="6"/>
        <v>30.849900749988326</v>
      </c>
      <c r="P12" t="s">
        <v>42</v>
      </c>
    </row>
    <row r="13" spans="1:31" ht="18">
      <c r="A13" s="18">
        <f t="shared" si="7"/>
        <v>29.475999999999999</v>
      </c>
      <c r="B13" s="19">
        <f t="shared" si="8"/>
        <v>32.21</v>
      </c>
      <c r="C13" s="19">
        <f t="shared" si="9"/>
        <v>9.3059999999999992</v>
      </c>
      <c r="D13" s="19">
        <f t="shared" si="10"/>
        <v>10.294</v>
      </c>
      <c r="E13" s="19">
        <f t="shared" si="11"/>
        <v>7.19</v>
      </c>
      <c r="F13" s="14">
        <f t="shared" si="2"/>
        <v>4.4798331015299029</v>
      </c>
      <c r="G13" s="20">
        <v>1.5512E-10</v>
      </c>
      <c r="H13" s="20">
        <v>9.8484999999999996E-10</v>
      </c>
      <c r="I13" s="20">
        <v>4.9475000000000002E-11</v>
      </c>
      <c r="J13" s="21">
        <f t="shared" si="12"/>
        <v>3760000000</v>
      </c>
      <c r="K13" s="21">
        <f t="shared" si="3"/>
        <v>800000000</v>
      </c>
      <c r="L13" s="17">
        <f>C13+E13*(EXP(G13*4560000000)-EXP(G13*J13))</f>
        <v>11.008218038369924</v>
      </c>
      <c r="M13" s="17">
        <f t="shared" si="5"/>
        <v>12.831518464970006</v>
      </c>
      <c r="N13" s="69">
        <f t="shared" si="6"/>
        <v>31.042316834052365</v>
      </c>
      <c r="P13" s="22" t="s">
        <v>0</v>
      </c>
      <c r="Q13" s="22" t="s">
        <v>1</v>
      </c>
      <c r="R13" s="22" t="s">
        <v>2</v>
      </c>
      <c r="S13" s="22" t="s">
        <v>3</v>
      </c>
      <c r="T13" s="22" t="s">
        <v>4</v>
      </c>
      <c r="U13" s="22" t="s">
        <v>5</v>
      </c>
      <c r="V13" s="22" t="s">
        <v>6</v>
      </c>
      <c r="W13" s="22" t="s">
        <v>7</v>
      </c>
      <c r="X13" s="22" t="s">
        <v>8</v>
      </c>
      <c r="Y13" s="22" t="s">
        <v>9</v>
      </c>
      <c r="Z13" s="22" t="s">
        <v>10</v>
      </c>
      <c r="AA13" s="48" t="s">
        <v>2</v>
      </c>
      <c r="AB13" s="49" t="s">
        <v>3</v>
      </c>
      <c r="AC13" s="50" t="s">
        <v>0</v>
      </c>
      <c r="AE13" s="66"/>
    </row>
    <row r="14" spans="1:31">
      <c r="A14" s="18">
        <f t="shared" ref="A14" si="13">A13</f>
        <v>29.475999999999999</v>
      </c>
      <c r="B14" s="19">
        <f t="shared" ref="B14" si="14">B13</f>
        <v>32.21</v>
      </c>
      <c r="C14" s="19">
        <f t="shared" ref="C14" si="15">C13</f>
        <v>9.3059999999999992</v>
      </c>
      <c r="D14" s="19">
        <f t="shared" ref="D14" si="16">D13</f>
        <v>10.294</v>
      </c>
      <c r="E14" s="19">
        <f t="shared" ref="E14" si="17">E13</f>
        <v>7.19</v>
      </c>
      <c r="F14" s="14">
        <f t="shared" ref="F14" si="18">B14/E14</f>
        <v>4.4798331015299029</v>
      </c>
      <c r="G14" s="20">
        <v>1.5512E-10</v>
      </c>
      <c r="H14" s="20">
        <v>9.8484999999999996E-10</v>
      </c>
      <c r="I14" s="20">
        <v>4.9475000000000002E-11</v>
      </c>
      <c r="J14" s="21">
        <v>3700000000</v>
      </c>
      <c r="K14" s="21">
        <f t="shared" ref="K14" si="19">4560000000-J14</f>
        <v>860000000</v>
      </c>
      <c r="L14" s="17">
        <f>C14+E14*(EXP(G14*4560000000)-EXP(G14*J14))</f>
        <v>11.127570463879218</v>
      </c>
      <c r="M14" s="17">
        <f t="shared" ref="M14" si="20">D14+(E14/137.8)*(EXP(H14*4560000000)-EXP(H14*J14))</f>
        <v>12.952980582817355</v>
      </c>
      <c r="N14" s="69">
        <f t="shared" ref="N14" si="21">A14+B14*(EXP(I14*4560000000)-EXP(I14*J14))</f>
        <v>31.157310362825044</v>
      </c>
      <c r="P14" s="23">
        <f>N14</f>
        <v>31.157310362825044</v>
      </c>
      <c r="Q14" s="13">
        <v>37.19</v>
      </c>
      <c r="R14" s="17">
        <f>L14</f>
        <v>11.127570463879218</v>
      </c>
      <c r="S14" s="17">
        <f>M14</f>
        <v>12.952980582817355</v>
      </c>
      <c r="T14" s="13">
        <v>9.74</v>
      </c>
      <c r="U14" s="14">
        <f>Q14/T14</f>
        <v>3.8182751540041067</v>
      </c>
      <c r="V14" s="15">
        <v>1.5512E-10</v>
      </c>
      <c r="W14" s="15">
        <v>9.8484999999999996E-10</v>
      </c>
      <c r="X14" s="15">
        <v>4.9475000000000002E-11</v>
      </c>
      <c r="Y14" s="16">
        <v>3700000000</v>
      </c>
      <c r="Z14" s="16">
        <f>4560000000-Y14</f>
        <v>860000000</v>
      </c>
      <c r="AA14" s="51">
        <f>R14+T14*(EXP(V14*3700000000)-EXP(V14*Y14))</f>
        <v>11.127570463879218</v>
      </c>
      <c r="AB14" s="17">
        <f>S14+(T14/137.8)*(EXP(W14*3700000000)-EXP(W14*Y14))</f>
        <v>12.952980582817355</v>
      </c>
      <c r="AC14" s="52">
        <f>P14+Q14*(EXP(X14*3700000000)-EXP(X14*Y14))</f>
        <v>31.157310362825044</v>
      </c>
    </row>
    <row r="15" spans="1:31">
      <c r="A15" s="18">
        <f>A13</f>
        <v>29.475999999999999</v>
      </c>
      <c r="B15" s="19">
        <f>B13</f>
        <v>32.21</v>
      </c>
      <c r="C15" s="19">
        <f>C13</f>
        <v>9.3059999999999992</v>
      </c>
      <c r="D15" s="19">
        <f>D13</f>
        <v>10.294</v>
      </c>
      <c r="E15" s="19">
        <f>E13</f>
        <v>7.19</v>
      </c>
      <c r="F15" s="14">
        <f t="shared" ref="F15" si="22">B15/E15</f>
        <v>4.4798331015299029</v>
      </c>
      <c r="G15" s="20">
        <v>1.5512E-10</v>
      </c>
      <c r="H15" s="20">
        <v>9.8484999999999996E-10</v>
      </c>
      <c r="I15" s="20">
        <v>4.9475000000000002E-11</v>
      </c>
      <c r="J15" s="21">
        <f>J13-100000000</f>
        <v>3660000000</v>
      </c>
      <c r="K15" s="21">
        <f t="shared" ref="K15" si="23">4560000000-J15</f>
        <v>900000000</v>
      </c>
      <c r="L15" s="17">
        <f t="shared" si="4"/>
        <v>11.206523844688865</v>
      </c>
      <c r="M15" s="17">
        <f t="shared" si="5"/>
        <v>13.030058282104854</v>
      </c>
      <c r="N15" s="69">
        <f t="shared" si="6"/>
        <v>31.233783290618575</v>
      </c>
      <c r="P15" s="23">
        <f>P14</f>
        <v>31.157310362825044</v>
      </c>
      <c r="Q15" s="13">
        <f>Q14</f>
        <v>37.19</v>
      </c>
      <c r="R15" s="17">
        <f>R14</f>
        <v>11.127570463879218</v>
      </c>
      <c r="S15" s="17">
        <f>S14</f>
        <v>12.952980582817355</v>
      </c>
      <c r="T15" s="13">
        <f>T14</f>
        <v>9.74</v>
      </c>
      <c r="U15" s="14">
        <f>Q15/T15</f>
        <v>3.8182751540041067</v>
      </c>
      <c r="V15" s="15">
        <v>1.5512E-10</v>
      </c>
      <c r="W15" s="15">
        <v>9.8484999999999996E-10</v>
      </c>
      <c r="X15" s="15">
        <v>4.9475000000000002E-11</v>
      </c>
      <c r="Y15" s="16">
        <f>Y14-100000000</f>
        <v>3600000000</v>
      </c>
      <c r="Z15" s="16">
        <f>4560000000-Y15</f>
        <v>960000000</v>
      </c>
      <c r="AA15" s="51">
        <f>R15+T15*(EXP(V15*3700000000)-EXP(V15*Y15))</f>
        <v>11.393718601335722</v>
      </c>
      <c r="AB15" s="17">
        <f>S15+(T15/137.8)*(EXP(W15*3700000000)-EXP(W15*Y15))</f>
        <v>13.206502078754699</v>
      </c>
      <c r="AC15" s="52">
        <f>P15+Q15*(EXP(X15*3700000000)-EXP(X15*Y15))</f>
        <v>31.377724248255049</v>
      </c>
    </row>
    <row r="16" spans="1:31">
      <c r="A16" s="18">
        <f t="shared" si="7"/>
        <v>29.475999999999999</v>
      </c>
      <c r="B16" s="19">
        <f t="shared" ref="B16:B52" si="24">B15</f>
        <v>32.21</v>
      </c>
      <c r="C16" s="19">
        <f t="shared" ref="C16:C52" si="25">C15</f>
        <v>9.3059999999999992</v>
      </c>
      <c r="D16" s="19">
        <f t="shared" si="10"/>
        <v>10.294</v>
      </c>
      <c r="E16" s="19">
        <f t="shared" ref="E16:E52" si="26">E15</f>
        <v>7.19</v>
      </c>
      <c r="F16" s="14">
        <f t="shared" ref="F16:F51" si="27">B16/E16</f>
        <v>4.4798331015299029</v>
      </c>
      <c r="G16" s="20">
        <v>1.5512E-10</v>
      </c>
      <c r="H16" s="20">
        <v>9.8484999999999996E-10</v>
      </c>
      <c r="I16" s="20">
        <v>4.9475000000000002E-11</v>
      </c>
      <c r="J16" s="21">
        <f t="shared" si="12"/>
        <v>3560000000</v>
      </c>
      <c r="K16" s="21">
        <f t="shared" ref="K16:K51" si="28">4560000000-J16</f>
        <v>1000000000</v>
      </c>
      <c r="L16" s="17">
        <f t="shared" si="4"/>
        <v>11.401777266837502</v>
      </c>
      <c r="M16" s="17">
        <f t="shared" si="5"/>
        <v>13.209976907964027</v>
      </c>
      <c r="N16" s="69">
        <f t="shared" si="6"/>
        <v>31.424304806365779</v>
      </c>
      <c r="P16" s="23">
        <f t="shared" ref="P16:P26" si="29">P15</f>
        <v>31.157310362825044</v>
      </c>
      <c r="Q16" s="13">
        <f t="shared" ref="Q16:Q26" si="30">Q15</f>
        <v>37.19</v>
      </c>
      <c r="R16" s="17">
        <f t="shared" ref="R16:R26" si="31">R15</f>
        <v>11.127570463879218</v>
      </c>
      <c r="S16" s="17">
        <f t="shared" ref="S16:S26" si="32">S15</f>
        <v>12.952980582817355</v>
      </c>
      <c r="T16" s="13">
        <f t="shared" ref="T16:T26" si="33">T15</f>
        <v>9.74</v>
      </c>
      <c r="U16" s="14">
        <f t="shared" ref="U16:U26" si="34">Q16/T16</f>
        <v>3.8182751540041067</v>
      </c>
      <c r="V16" s="15">
        <v>1.5512E-10</v>
      </c>
      <c r="W16" s="15">
        <v>9.8484999999999996E-10</v>
      </c>
      <c r="X16" s="15">
        <v>4.9475000000000002E-11</v>
      </c>
      <c r="Y16" s="16">
        <f t="shared" ref="Y16:Y26" si="35">Y15-100000000</f>
        <v>3500000000</v>
      </c>
      <c r="Z16" s="16">
        <f t="shared" ref="Z16:Z51" si="36">4560000000-Y16</f>
        <v>1060000000</v>
      </c>
      <c r="AA16" s="51">
        <f t="shared" ref="AA16:AA26" si="37">R16+T16*(EXP(V16*3700000000)-EXP(V16*Y16))</f>
        <v>11.655770104524132</v>
      </c>
      <c r="AB16" s="17">
        <f t="shared" ref="AB16:AB26" si="38">S16+(T16/137.8)*(EXP(W16*3700000000)-EXP(W16*Y16))</f>
        <v>13.436245612485404</v>
      </c>
      <c r="AC16" s="52">
        <f t="shared" ref="AC16:AC26" si="39">P16+Q16*(EXP(X16*3700000000)-EXP(X16*Y16))</f>
        <v>31.597050329162244</v>
      </c>
    </row>
    <row r="17" spans="1:29">
      <c r="A17" s="18">
        <f t="shared" si="7"/>
        <v>29.475999999999999</v>
      </c>
      <c r="B17" s="19">
        <f t="shared" si="24"/>
        <v>32.21</v>
      </c>
      <c r="C17" s="19">
        <f t="shared" si="25"/>
        <v>9.3059999999999992</v>
      </c>
      <c r="D17" s="19">
        <f t="shared" si="10"/>
        <v>10.294</v>
      </c>
      <c r="E17" s="19">
        <f t="shared" si="26"/>
        <v>7.19</v>
      </c>
      <c r="F17" s="14">
        <f t="shared" si="27"/>
        <v>4.4798331015299029</v>
      </c>
      <c r="G17" s="20">
        <v>1.5512E-10</v>
      </c>
      <c r="H17" s="20">
        <v>9.8484999999999996E-10</v>
      </c>
      <c r="I17" s="20">
        <v>4.9475000000000002E-11</v>
      </c>
      <c r="J17" s="21">
        <f t="shared" si="12"/>
        <v>3460000000</v>
      </c>
      <c r="K17" s="21">
        <f t="shared" si="28"/>
        <v>1100000000</v>
      </c>
      <c r="L17" s="17">
        <f t="shared" si="4"/>
        <v>11.594025288054986</v>
      </c>
      <c r="M17" s="17">
        <f t="shared" si="5"/>
        <v>13.373020837379286</v>
      </c>
      <c r="N17" s="69">
        <f t="shared" si="6"/>
        <v>31.613886044842715</v>
      </c>
      <c r="P17" s="23">
        <f t="shared" si="29"/>
        <v>31.157310362825044</v>
      </c>
      <c r="Q17" s="13">
        <f t="shared" si="30"/>
        <v>37.19</v>
      </c>
      <c r="R17" s="17">
        <f t="shared" si="31"/>
        <v>11.127570463879218</v>
      </c>
      <c r="S17" s="17">
        <f t="shared" si="32"/>
        <v>12.952980582817355</v>
      </c>
      <c r="T17" s="13">
        <f t="shared" si="33"/>
        <v>9.74</v>
      </c>
      <c r="U17" s="14">
        <f t="shared" si="34"/>
        <v>3.8182751540041067</v>
      </c>
      <c r="V17" s="15">
        <v>1.5512E-10</v>
      </c>
      <c r="W17" s="15">
        <v>9.8484999999999996E-10</v>
      </c>
      <c r="X17" s="15">
        <v>4.9475000000000002E-11</v>
      </c>
      <c r="Y17" s="16">
        <f t="shared" si="35"/>
        <v>3400000000</v>
      </c>
      <c r="Z17" s="16">
        <f t="shared" si="36"/>
        <v>1160000000</v>
      </c>
      <c r="AA17" s="51">
        <f t="shared" si="37"/>
        <v>11.913788030103369</v>
      </c>
      <c r="AB17" s="17">
        <f t="shared" si="38"/>
        <v>13.644441336070583</v>
      </c>
      <c r="AC17" s="52">
        <f t="shared" si="39"/>
        <v>31.815293974167933</v>
      </c>
    </row>
    <row r="18" spans="1:29">
      <c r="A18" s="18">
        <f t="shared" si="7"/>
        <v>29.475999999999999</v>
      </c>
      <c r="B18" s="19">
        <f t="shared" si="24"/>
        <v>32.21</v>
      </c>
      <c r="C18" s="19">
        <f t="shared" si="25"/>
        <v>9.3059999999999992</v>
      </c>
      <c r="D18" s="19">
        <f t="shared" si="10"/>
        <v>10.294</v>
      </c>
      <c r="E18" s="19">
        <f t="shared" si="26"/>
        <v>7.19</v>
      </c>
      <c r="F18" s="14">
        <f t="shared" si="27"/>
        <v>4.4798331015299029</v>
      </c>
      <c r="G18" s="20">
        <v>1.5512E-10</v>
      </c>
      <c r="H18" s="20">
        <v>9.8484999999999996E-10</v>
      </c>
      <c r="I18" s="20">
        <v>4.9475000000000002E-11</v>
      </c>
      <c r="J18" s="21">
        <f t="shared" si="12"/>
        <v>3360000000</v>
      </c>
      <c r="K18" s="21">
        <f t="shared" si="28"/>
        <v>1200000000</v>
      </c>
      <c r="L18" s="17">
        <f t="shared" si="4"/>
        <v>11.783314168399949</v>
      </c>
      <c r="M18" s="17">
        <f t="shared" si="5"/>
        <v>13.520772760184517</v>
      </c>
      <c r="N18" s="69">
        <f t="shared" si="6"/>
        <v>31.802531646582185</v>
      </c>
      <c r="P18" s="23">
        <f t="shared" si="29"/>
        <v>31.157310362825044</v>
      </c>
      <c r="Q18" s="13">
        <f t="shared" si="30"/>
        <v>37.19</v>
      </c>
      <c r="R18" s="17">
        <f t="shared" si="31"/>
        <v>11.127570463879218</v>
      </c>
      <c r="S18" s="17">
        <f t="shared" si="32"/>
        <v>12.952980582817355</v>
      </c>
      <c r="T18" s="13">
        <f t="shared" si="33"/>
        <v>9.74</v>
      </c>
      <c r="U18" s="14">
        <f t="shared" si="34"/>
        <v>3.8182751540041067</v>
      </c>
      <c r="V18" s="15">
        <v>1.5512E-10</v>
      </c>
      <c r="W18" s="15">
        <v>9.8484999999999996E-10</v>
      </c>
      <c r="X18" s="15">
        <v>4.9475000000000002E-11</v>
      </c>
      <c r="Y18" s="16">
        <f t="shared" si="35"/>
        <v>3300000000</v>
      </c>
      <c r="Z18" s="16">
        <f t="shared" si="36"/>
        <v>1260000000</v>
      </c>
      <c r="AA18" s="51">
        <f t="shared" si="37"/>
        <v>12.167834464144802</v>
      </c>
      <c r="AB18" s="17">
        <f t="shared" si="38"/>
        <v>13.833110234016429</v>
      </c>
      <c r="AC18" s="52">
        <f t="shared" si="39"/>
        <v>32.032460525397752</v>
      </c>
    </row>
    <row r="19" spans="1:29">
      <c r="A19" s="18">
        <f t="shared" si="7"/>
        <v>29.475999999999999</v>
      </c>
      <c r="B19" s="19">
        <f t="shared" si="24"/>
        <v>32.21</v>
      </c>
      <c r="C19" s="19">
        <f t="shared" si="25"/>
        <v>9.3059999999999992</v>
      </c>
      <c r="D19" s="19">
        <f t="shared" si="10"/>
        <v>10.294</v>
      </c>
      <c r="E19" s="19">
        <f t="shared" si="26"/>
        <v>7.19</v>
      </c>
      <c r="F19" s="14">
        <f t="shared" si="27"/>
        <v>4.4798331015299029</v>
      </c>
      <c r="G19" s="20">
        <v>1.5512E-10</v>
      </c>
      <c r="H19" s="20">
        <v>9.8484999999999996E-10</v>
      </c>
      <c r="I19" s="20">
        <v>4.9475000000000002E-11</v>
      </c>
      <c r="J19" s="21">
        <f t="shared" si="12"/>
        <v>3260000000</v>
      </c>
      <c r="K19" s="21">
        <f t="shared" si="28"/>
        <v>1300000000</v>
      </c>
      <c r="L19" s="17">
        <f t="shared" si="4"/>
        <v>11.969689455881925</v>
      </c>
      <c r="M19" s="17">
        <f t="shared" si="5"/>
        <v>13.6546669246035</v>
      </c>
      <c r="N19" s="69">
        <f t="shared" si="6"/>
        <v>31.990246229214669</v>
      </c>
      <c r="P19" s="23">
        <f t="shared" si="29"/>
        <v>31.157310362825044</v>
      </c>
      <c r="Q19" s="13">
        <f t="shared" si="30"/>
        <v>37.19</v>
      </c>
      <c r="R19" s="17">
        <f t="shared" si="31"/>
        <v>11.127570463879218</v>
      </c>
      <c r="S19" s="17">
        <f t="shared" si="32"/>
        <v>12.952980582817355</v>
      </c>
      <c r="T19" s="13">
        <f t="shared" si="33"/>
        <v>9.74</v>
      </c>
      <c r="U19" s="14">
        <f t="shared" si="34"/>
        <v>3.8182751540041067</v>
      </c>
      <c r="V19" s="15">
        <v>1.5512E-10</v>
      </c>
      <c r="W19" s="15">
        <v>9.8484999999999996E-10</v>
      </c>
      <c r="X19" s="15">
        <v>4.9475000000000002E-11</v>
      </c>
      <c r="Y19" s="16">
        <f t="shared" si="35"/>
        <v>3200000000</v>
      </c>
      <c r="Z19" s="16">
        <f t="shared" si="36"/>
        <v>1360000000</v>
      </c>
      <c r="AA19" s="51">
        <f t="shared" si="37"/>
        <v>12.417970537071833</v>
      </c>
      <c r="AB19" s="17">
        <f t="shared" si="38"/>
        <v>14.004083741248607</v>
      </c>
      <c r="AC19" s="52">
        <f t="shared" si="39"/>
        <v>32.248555298612445</v>
      </c>
    </row>
    <row r="20" spans="1:29">
      <c r="A20" s="18">
        <f t="shared" si="7"/>
        <v>29.475999999999999</v>
      </c>
      <c r="B20" s="19">
        <f t="shared" si="24"/>
        <v>32.21</v>
      </c>
      <c r="C20" s="19">
        <f t="shared" si="25"/>
        <v>9.3059999999999992</v>
      </c>
      <c r="D20" s="19">
        <f t="shared" si="10"/>
        <v>10.294</v>
      </c>
      <c r="E20" s="19">
        <f t="shared" si="26"/>
        <v>7.19</v>
      </c>
      <c r="F20" s="14">
        <f t="shared" si="27"/>
        <v>4.4798331015299029</v>
      </c>
      <c r="G20" s="20">
        <v>1.5512E-10</v>
      </c>
      <c r="H20" s="20">
        <v>9.8484999999999996E-10</v>
      </c>
      <c r="I20" s="20">
        <v>4.9475000000000002E-11</v>
      </c>
      <c r="J20" s="21">
        <f t="shared" si="12"/>
        <v>3160000000</v>
      </c>
      <c r="K20" s="21">
        <f t="shared" si="28"/>
        <v>1400000000</v>
      </c>
      <c r="L20" s="17">
        <f t="shared" si="4"/>
        <v>12.153195997421427</v>
      </c>
      <c r="M20" s="17">
        <f t="shared" si="5"/>
        <v>13.776003059694544</v>
      </c>
      <c r="N20" s="69">
        <f t="shared" si="6"/>
        <v>32.177034387581337</v>
      </c>
      <c r="P20" s="23">
        <f t="shared" si="29"/>
        <v>31.157310362825044</v>
      </c>
      <c r="Q20" s="13">
        <f t="shared" si="30"/>
        <v>37.19</v>
      </c>
      <c r="R20" s="17">
        <f t="shared" si="31"/>
        <v>11.127570463879218</v>
      </c>
      <c r="S20" s="17">
        <f t="shared" si="32"/>
        <v>12.952980582817355</v>
      </c>
      <c r="T20" s="13">
        <f t="shared" si="33"/>
        <v>9.74</v>
      </c>
      <c r="U20" s="14">
        <f t="shared" si="34"/>
        <v>3.8182751540041067</v>
      </c>
      <c r="V20" s="15">
        <v>1.5512E-10</v>
      </c>
      <c r="W20" s="15">
        <v>9.8484999999999996E-10</v>
      </c>
      <c r="X20" s="15">
        <v>4.9475000000000002E-11</v>
      </c>
      <c r="Y20" s="16">
        <f t="shared" si="35"/>
        <v>3100000000</v>
      </c>
      <c r="Z20" s="16">
        <f t="shared" si="36"/>
        <v>1460000000</v>
      </c>
      <c r="AA20" s="51">
        <f t="shared" si="37"/>
        <v>12.66425643836951</v>
      </c>
      <c r="AB20" s="17">
        <f t="shared" si="38"/>
        <v>14.159021521102831</v>
      </c>
      <c r="AC20" s="52">
        <f t="shared" si="39"/>
        <v>32.463583583338</v>
      </c>
    </row>
    <row r="21" spans="1:29">
      <c r="A21" s="87">
        <f t="shared" si="7"/>
        <v>29.475999999999999</v>
      </c>
      <c r="B21" s="22">
        <f t="shared" si="24"/>
        <v>32.21</v>
      </c>
      <c r="C21" s="22">
        <f t="shared" si="25"/>
        <v>9.3059999999999992</v>
      </c>
      <c r="D21" s="22">
        <f t="shared" si="10"/>
        <v>10.294</v>
      </c>
      <c r="E21" s="22">
        <f t="shared" si="26"/>
        <v>7.19</v>
      </c>
      <c r="F21" s="82">
        <f t="shared" si="27"/>
        <v>4.4798331015299029</v>
      </c>
      <c r="G21" s="88">
        <v>1.5512E-10</v>
      </c>
      <c r="H21" s="88">
        <v>9.8484999999999996E-10</v>
      </c>
      <c r="I21" s="88">
        <v>4.9475000000000002E-11</v>
      </c>
      <c r="J21" s="89">
        <v>3000000000</v>
      </c>
      <c r="K21" s="89">
        <f t="shared" si="28"/>
        <v>1560000000</v>
      </c>
      <c r="L21" s="81">
        <f t="shared" si="4"/>
        <v>12.440949432471175</v>
      </c>
      <c r="M21" s="81">
        <f t="shared" si="5"/>
        <v>13.946918352868687</v>
      </c>
      <c r="N21" s="90">
        <f t="shared" si="6"/>
        <v>32.473979882165651</v>
      </c>
      <c r="P21" s="79">
        <f t="shared" si="29"/>
        <v>31.157310362825044</v>
      </c>
      <c r="Q21" s="80">
        <f t="shared" si="30"/>
        <v>37.19</v>
      </c>
      <c r="R21" s="81">
        <f t="shared" si="31"/>
        <v>11.127570463879218</v>
      </c>
      <c r="S21" s="81">
        <f t="shared" si="32"/>
        <v>12.952980582817355</v>
      </c>
      <c r="T21" s="80">
        <f t="shared" si="33"/>
        <v>9.74</v>
      </c>
      <c r="U21" s="82">
        <f t="shared" si="34"/>
        <v>3.8182751540041067</v>
      </c>
      <c r="V21" s="83">
        <v>1.5512E-10</v>
      </c>
      <c r="W21" s="83">
        <v>9.8484999999999996E-10</v>
      </c>
      <c r="X21" s="83">
        <v>4.9475000000000002E-11</v>
      </c>
      <c r="Y21" s="84">
        <f t="shared" si="35"/>
        <v>3000000000</v>
      </c>
      <c r="Z21" s="84">
        <f t="shared" si="36"/>
        <v>1560000000</v>
      </c>
      <c r="AA21" s="85">
        <f t="shared" si="37"/>
        <v>12.906751431067764</v>
      </c>
      <c r="AB21" s="81">
        <f t="shared" si="38"/>
        <v>14.299427575904975</v>
      </c>
      <c r="AC21" s="86">
        <f t="shared" si="39"/>
        <v>32.677550642995087</v>
      </c>
    </row>
    <row r="22" spans="1:29">
      <c r="A22" s="18">
        <f t="shared" si="7"/>
        <v>29.475999999999999</v>
      </c>
      <c r="B22" s="19">
        <f t="shared" si="24"/>
        <v>32.21</v>
      </c>
      <c r="C22" s="19">
        <f t="shared" si="25"/>
        <v>9.3059999999999992</v>
      </c>
      <c r="D22" s="19">
        <f t="shared" si="10"/>
        <v>10.294</v>
      </c>
      <c r="E22" s="19">
        <f t="shared" si="26"/>
        <v>7.19</v>
      </c>
      <c r="F22" s="14">
        <f t="shared" si="27"/>
        <v>4.4798331015299029</v>
      </c>
      <c r="G22" s="20">
        <v>1.5512E-10</v>
      </c>
      <c r="H22" s="20">
        <v>9.8484999999999996E-10</v>
      </c>
      <c r="I22" s="20">
        <v>4.9475000000000002E-11</v>
      </c>
      <c r="J22" s="21">
        <f t="shared" si="12"/>
        <v>2900000000</v>
      </c>
      <c r="K22" s="21">
        <f t="shared" si="28"/>
        <v>1660000000</v>
      </c>
      <c r="L22" s="17">
        <f t="shared" si="4"/>
        <v>12.617202195014789</v>
      </c>
      <c r="M22" s="17">
        <f t="shared" si="5"/>
        <v>14.040844017733402</v>
      </c>
      <c r="N22" s="69">
        <f t="shared" si="6"/>
        <v>32.658380678889976</v>
      </c>
      <c r="P22" s="23">
        <f t="shared" si="29"/>
        <v>31.157310362825044</v>
      </c>
      <c r="Q22" s="13">
        <f t="shared" si="30"/>
        <v>37.19</v>
      </c>
      <c r="R22" s="17">
        <f t="shared" si="31"/>
        <v>11.127570463879218</v>
      </c>
      <c r="S22" s="17">
        <f t="shared" si="32"/>
        <v>12.952980582817355</v>
      </c>
      <c r="T22" s="13">
        <f t="shared" si="33"/>
        <v>9.74</v>
      </c>
      <c r="U22" s="14">
        <f t="shared" si="34"/>
        <v>3.8182751540041067</v>
      </c>
      <c r="V22" s="15">
        <v>1.5512E-10</v>
      </c>
      <c r="W22" s="15">
        <v>9.8484999999999996E-10</v>
      </c>
      <c r="X22" s="15">
        <v>4.9475000000000002E-11</v>
      </c>
      <c r="Y22" s="16">
        <f t="shared" si="35"/>
        <v>2900000000</v>
      </c>
      <c r="Z22" s="16">
        <f t="shared" si="36"/>
        <v>1660000000</v>
      </c>
      <c r="AA22" s="51">
        <f t="shared" si="37"/>
        <v>13.145513866001673</v>
      </c>
      <c r="AB22" s="17">
        <f t="shared" si="38"/>
        <v>14.426664846528384</v>
      </c>
      <c r="AC22" s="52">
        <f t="shared" si="39"/>
        <v>32.890461715027932</v>
      </c>
    </row>
    <row r="23" spans="1:29">
      <c r="A23" s="18">
        <f t="shared" si="7"/>
        <v>29.475999999999999</v>
      </c>
      <c r="B23" s="19">
        <f t="shared" si="24"/>
        <v>32.21</v>
      </c>
      <c r="C23" s="19">
        <f t="shared" si="25"/>
        <v>9.3059999999999992</v>
      </c>
      <c r="D23" s="19">
        <f t="shared" si="10"/>
        <v>10.294</v>
      </c>
      <c r="E23" s="19">
        <f t="shared" si="26"/>
        <v>7.19</v>
      </c>
      <c r="F23" s="14">
        <f t="shared" si="27"/>
        <v>4.4798331015299029</v>
      </c>
      <c r="G23" s="20">
        <v>1.5512E-10</v>
      </c>
      <c r="H23" s="20">
        <v>9.8484999999999996E-10</v>
      </c>
      <c r="I23" s="20">
        <v>4.9475000000000002E-11</v>
      </c>
      <c r="J23" s="21">
        <f t="shared" si="12"/>
        <v>2800000000</v>
      </c>
      <c r="K23" s="21">
        <f t="shared" si="28"/>
        <v>1760000000</v>
      </c>
      <c r="L23" s="17">
        <f t="shared" si="4"/>
        <v>12.790742020643712</v>
      </c>
      <c r="M23" s="17">
        <f t="shared" si="5"/>
        <v>14.125960327394807</v>
      </c>
      <c r="N23" s="69">
        <f t="shared" si="6"/>
        <v>32.841871405814047</v>
      </c>
      <c r="P23" s="23">
        <f t="shared" si="29"/>
        <v>31.157310362825044</v>
      </c>
      <c r="Q23" s="13">
        <f t="shared" si="30"/>
        <v>37.19</v>
      </c>
      <c r="R23" s="17">
        <f t="shared" si="31"/>
        <v>11.127570463879218</v>
      </c>
      <c r="S23" s="17">
        <f t="shared" si="32"/>
        <v>12.952980582817355</v>
      </c>
      <c r="T23" s="13">
        <f t="shared" si="33"/>
        <v>9.74</v>
      </c>
      <c r="U23" s="14">
        <f t="shared" si="34"/>
        <v>3.8182751540041067</v>
      </c>
      <c r="V23" s="15">
        <v>1.5512E-10</v>
      </c>
      <c r="W23" s="15">
        <v>9.8484999999999996E-10</v>
      </c>
      <c r="X23" s="15">
        <v>4.9475000000000002E-11</v>
      </c>
      <c r="Y23" s="16">
        <f t="shared" si="35"/>
        <v>2800000000</v>
      </c>
      <c r="Z23" s="16">
        <f t="shared" si="36"/>
        <v>1760000000</v>
      </c>
      <c r="AA23" s="51">
        <f t="shared" si="37"/>
        <v>13.380601195852259</v>
      </c>
      <c r="AB23" s="17">
        <f t="shared" si="38"/>
        <v>14.541968442648283</v>
      </c>
      <c r="AC23" s="52">
        <f t="shared" si="39"/>
        <v>33.102322011032463</v>
      </c>
    </row>
    <row r="24" spans="1:29">
      <c r="A24" s="18">
        <f t="shared" si="7"/>
        <v>29.475999999999999</v>
      </c>
      <c r="B24" s="19">
        <f t="shared" si="24"/>
        <v>32.21</v>
      </c>
      <c r="C24" s="19">
        <f t="shared" si="25"/>
        <v>9.3059999999999992</v>
      </c>
      <c r="D24" s="19">
        <f t="shared" si="10"/>
        <v>10.294</v>
      </c>
      <c r="E24" s="19">
        <f t="shared" si="26"/>
        <v>7.19</v>
      </c>
      <c r="F24" s="14">
        <f t="shared" si="27"/>
        <v>4.4798331015299029</v>
      </c>
      <c r="G24" s="20">
        <v>1.5512E-10</v>
      </c>
      <c r="H24" s="20">
        <v>9.8484999999999996E-10</v>
      </c>
      <c r="I24" s="20">
        <v>4.9475000000000002E-11</v>
      </c>
      <c r="J24" s="21">
        <f t="shared" si="12"/>
        <v>2700000000</v>
      </c>
      <c r="K24" s="21">
        <f t="shared" si="28"/>
        <v>1860000000</v>
      </c>
      <c r="L24" s="17">
        <f t="shared" si="4"/>
        <v>12.961610667720175</v>
      </c>
      <c r="M24" s="17">
        <f t="shared" si="5"/>
        <v>14.20309351757037</v>
      </c>
      <c r="N24" s="69">
        <f t="shared" si="6"/>
        <v>33.024456554388323</v>
      </c>
      <c r="P24" s="23">
        <f t="shared" si="29"/>
        <v>31.157310362825044</v>
      </c>
      <c r="Q24" s="13">
        <f t="shared" si="30"/>
        <v>37.19</v>
      </c>
      <c r="R24" s="17">
        <f t="shared" si="31"/>
        <v>11.127570463879218</v>
      </c>
      <c r="S24" s="17">
        <f t="shared" si="32"/>
        <v>12.952980582817355</v>
      </c>
      <c r="T24" s="13">
        <f t="shared" si="33"/>
        <v>9.74</v>
      </c>
      <c r="U24" s="14">
        <f t="shared" si="34"/>
        <v>3.8182751540041067</v>
      </c>
      <c r="V24" s="15">
        <v>1.5512E-10</v>
      </c>
      <c r="W24" s="15">
        <v>9.8484999999999996E-10</v>
      </c>
      <c r="X24" s="15">
        <v>4.9475000000000002E-11</v>
      </c>
      <c r="Y24" s="16">
        <f t="shared" si="35"/>
        <v>2700000000</v>
      </c>
      <c r="Z24" s="16">
        <f t="shared" si="36"/>
        <v>1860000000</v>
      </c>
      <c r="AA24" s="51">
        <f t="shared" si="37"/>
        <v>13.61206998897114</v>
      </c>
      <c r="AB24" s="17">
        <f t="shared" si="38"/>
        <v>14.646457632121161</v>
      </c>
      <c r="AC24" s="52">
        <f t="shared" si="39"/>
        <v>33.313136716883974</v>
      </c>
    </row>
    <row r="25" spans="1:29">
      <c r="A25" s="18">
        <f t="shared" si="7"/>
        <v>29.475999999999999</v>
      </c>
      <c r="B25" s="19">
        <f t="shared" si="24"/>
        <v>32.21</v>
      </c>
      <c r="C25" s="19">
        <f t="shared" si="25"/>
        <v>9.3059999999999992</v>
      </c>
      <c r="D25" s="19">
        <f t="shared" si="10"/>
        <v>10.294</v>
      </c>
      <c r="E25" s="19">
        <f t="shared" si="26"/>
        <v>7.19</v>
      </c>
      <c r="F25" s="14">
        <f t="shared" si="27"/>
        <v>4.4798331015299029</v>
      </c>
      <c r="G25" s="20">
        <v>1.5512E-10</v>
      </c>
      <c r="H25" s="20">
        <v>9.8484999999999996E-10</v>
      </c>
      <c r="I25" s="20">
        <v>4.9475000000000002E-11</v>
      </c>
      <c r="J25" s="21">
        <f t="shared" si="12"/>
        <v>2600000000</v>
      </c>
      <c r="K25" s="21">
        <f t="shared" si="28"/>
        <v>1960000000</v>
      </c>
      <c r="L25" s="17">
        <f t="shared" si="4"/>
        <v>13.129849251848816</v>
      </c>
      <c r="M25" s="17">
        <f t="shared" si="5"/>
        <v>14.272992330739395</v>
      </c>
      <c r="N25" s="69">
        <f t="shared" si="6"/>
        <v>33.206140593896663</v>
      </c>
      <c r="P25" s="23">
        <f t="shared" si="29"/>
        <v>31.157310362825044</v>
      </c>
      <c r="Q25" s="13">
        <f t="shared" si="30"/>
        <v>37.19</v>
      </c>
      <c r="R25" s="17">
        <f t="shared" si="31"/>
        <v>11.127570463879218</v>
      </c>
      <c r="S25" s="17">
        <f t="shared" si="32"/>
        <v>12.952980582817355</v>
      </c>
      <c r="T25" s="13">
        <f t="shared" si="33"/>
        <v>9.74</v>
      </c>
      <c r="U25" s="14">
        <f t="shared" si="34"/>
        <v>3.8182751540041067</v>
      </c>
      <c r="V25" s="15">
        <v>1.5512E-10</v>
      </c>
      <c r="W25" s="15">
        <v>9.8484999999999996E-10</v>
      </c>
      <c r="X25" s="15">
        <v>4.9475000000000002E-11</v>
      </c>
      <c r="Y25" s="16">
        <f t="shared" si="35"/>
        <v>2600000000</v>
      </c>
      <c r="Z25" s="16">
        <f t="shared" si="36"/>
        <v>1960000000</v>
      </c>
      <c r="AA25" s="51">
        <f t="shared" si="37"/>
        <v>13.839975942992414</v>
      </c>
      <c r="AB25" s="17">
        <f t="shared" si="38"/>
        <v>14.741146705871691</v>
      </c>
      <c r="AC25" s="52">
        <f t="shared" si="39"/>
        <v>33.522910992863956</v>
      </c>
    </row>
    <row r="26" spans="1:29">
      <c r="A26" s="18">
        <f t="shared" si="7"/>
        <v>29.475999999999999</v>
      </c>
      <c r="B26" s="19">
        <f t="shared" si="24"/>
        <v>32.21</v>
      </c>
      <c r="C26" s="19">
        <f t="shared" si="25"/>
        <v>9.3059999999999992</v>
      </c>
      <c r="D26" s="19">
        <f t="shared" si="10"/>
        <v>10.294</v>
      </c>
      <c r="E26" s="19">
        <f t="shared" si="26"/>
        <v>7.19</v>
      </c>
      <c r="F26" s="14">
        <f t="shared" si="27"/>
        <v>4.4798331015299029</v>
      </c>
      <c r="G26" s="20">
        <v>1.5512E-10</v>
      </c>
      <c r="H26" s="20">
        <v>9.8484999999999996E-10</v>
      </c>
      <c r="I26" s="20">
        <v>4.9475000000000002E-11</v>
      </c>
      <c r="J26" s="21">
        <f t="shared" si="12"/>
        <v>2500000000</v>
      </c>
      <c r="K26" s="21">
        <f t="shared" si="28"/>
        <v>2060000000</v>
      </c>
      <c r="L26" s="17">
        <f t="shared" si="4"/>
        <v>13.295498255770193</v>
      </c>
      <c r="M26" s="17">
        <f t="shared" si="5"/>
        <v>14.336335284289195</v>
      </c>
      <c r="N26" s="69">
        <f t="shared" si="6"/>
        <v>33.386927971565783</v>
      </c>
      <c r="P26" s="23">
        <f t="shared" si="29"/>
        <v>31.157310362825044</v>
      </c>
      <c r="Q26" s="13">
        <f t="shared" si="30"/>
        <v>37.19</v>
      </c>
      <c r="R26" s="17">
        <f t="shared" si="31"/>
        <v>11.127570463879218</v>
      </c>
      <c r="S26" s="17">
        <f t="shared" si="32"/>
        <v>12.952980582817355</v>
      </c>
      <c r="T26" s="13">
        <f t="shared" si="33"/>
        <v>9.74</v>
      </c>
      <c r="U26" s="14">
        <f t="shared" si="34"/>
        <v>3.8182751540041067</v>
      </c>
      <c r="V26" s="15">
        <v>1.5512E-10</v>
      </c>
      <c r="W26" s="15">
        <v>9.8484999999999996E-10</v>
      </c>
      <c r="X26" s="15">
        <v>4.9475000000000002E-11</v>
      </c>
      <c r="Y26" s="16">
        <f t="shared" si="35"/>
        <v>2500000000</v>
      </c>
      <c r="Z26" s="16">
        <f t="shared" si="36"/>
        <v>2060000000</v>
      </c>
      <c r="AA26" s="51">
        <f t="shared" si="37"/>
        <v>14.064373898235003</v>
      </c>
      <c r="AB26" s="17">
        <f t="shared" si="38"/>
        <v>14.826954823754171</v>
      </c>
      <c r="AC26" s="52">
        <f t="shared" si="39"/>
        <v>33.731649973786482</v>
      </c>
    </row>
    <row r="27" spans="1:29">
      <c r="A27" s="18">
        <f t="shared" si="7"/>
        <v>29.475999999999999</v>
      </c>
      <c r="B27" s="19">
        <f t="shared" si="24"/>
        <v>32.21</v>
      </c>
      <c r="C27" s="19">
        <f t="shared" si="25"/>
        <v>9.3059999999999992</v>
      </c>
      <c r="D27" s="19">
        <f t="shared" si="10"/>
        <v>10.294</v>
      </c>
      <c r="E27" s="19">
        <f t="shared" si="26"/>
        <v>7.19</v>
      </c>
      <c r="F27" s="14">
        <f t="shared" si="27"/>
        <v>4.4798331015299029</v>
      </c>
      <c r="G27" s="20">
        <v>1.5512E-10</v>
      </c>
      <c r="H27" s="20">
        <v>9.8484999999999996E-10</v>
      </c>
      <c r="I27" s="20">
        <v>4.9475000000000002E-11</v>
      </c>
      <c r="J27" s="21">
        <f t="shared" si="12"/>
        <v>2400000000</v>
      </c>
      <c r="K27" s="21">
        <f t="shared" si="28"/>
        <v>2160000000</v>
      </c>
      <c r="L27" s="17">
        <f t="shared" si="4"/>
        <v>13.458597539102033</v>
      </c>
      <c r="M27" s="17">
        <f t="shared" si="5"/>
        <v>14.393737256976621</v>
      </c>
      <c r="N27" s="69">
        <f t="shared" si="6"/>
        <v>33.566823112674065</v>
      </c>
      <c r="P27" s="23">
        <f t="shared" ref="P27:P38" si="40">P26</f>
        <v>31.157310362825044</v>
      </c>
      <c r="Q27" s="13">
        <f t="shared" ref="Q27:Q38" si="41">Q26</f>
        <v>37.19</v>
      </c>
      <c r="R27" s="17">
        <f t="shared" ref="R27:R38" si="42">R26</f>
        <v>11.127570463879218</v>
      </c>
      <c r="S27" s="17">
        <f t="shared" ref="S27:S38" si="43">S26</f>
        <v>12.952980582817355</v>
      </c>
      <c r="T27" s="13">
        <f t="shared" ref="T27:T38" si="44">T26</f>
        <v>9.74</v>
      </c>
      <c r="U27" s="14">
        <f t="shared" ref="U27:U38" si="45">Q27/T27</f>
        <v>3.8182751540041067</v>
      </c>
      <c r="V27" s="15">
        <v>1.5512E-10</v>
      </c>
      <c r="W27" s="15">
        <v>9.8484999999999996E-10</v>
      </c>
      <c r="X27" s="15">
        <v>4.9475000000000002E-11</v>
      </c>
      <c r="Y27" s="16">
        <f t="shared" ref="Y27:Y38" si="46">Y26-100000000</f>
        <v>2400000000</v>
      </c>
      <c r="Z27" s="16">
        <f t="shared" si="36"/>
        <v>2160000000</v>
      </c>
      <c r="AA27" s="51">
        <f t="shared" ref="AA27:AA38" si="47">R27+T27*(EXP(V27*3700000000)-EXP(V27*Y27))</f>
        <v>14.285317850898721</v>
      </c>
      <c r="AB27" s="17">
        <f t="shared" ref="AB27:AB38" si="48">S27+(T27/137.8)*(EXP(W27*3700000000)-EXP(W27*Y27))</f>
        <v>14.904714936963565</v>
      </c>
      <c r="AC27" s="52">
        <f t="shared" ref="AC27:AC38" si="49">P27+Q27*(EXP(X27*3700000000)-EXP(X27*Y27))</f>
        <v>33.939358769123871</v>
      </c>
    </row>
    <row r="28" spans="1:29">
      <c r="A28" s="18">
        <f t="shared" si="7"/>
        <v>29.475999999999999</v>
      </c>
      <c r="B28" s="19">
        <f t="shared" si="24"/>
        <v>32.21</v>
      </c>
      <c r="C28" s="19">
        <f t="shared" si="25"/>
        <v>9.3059999999999992</v>
      </c>
      <c r="D28" s="19">
        <f t="shared" si="10"/>
        <v>10.294</v>
      </c>
      <c r="E28" s="19">
        <f t="shared" si="26"/>
        <v>7.19</v>
      </c>
      <c r="F28" s="14">
        <f t="shared" si="27"/>
        <v>4.4798331015299029</v>
      </c>
      <c r="G28" s="20">
        <v>1.5512E-10</v>
      </c>
      <c r="H28" s="20">
        <v>9.8484999999999996E-10</v>
      </c>
      <c r="I28" s="20">
        <v>4.9475000000000002E-11</v>
      </c>
      <c r="J28" s="21">
        <f t="shared" si="12"/>
        <v>2300000000</v>
      </c>
      <c r="K28" s="21">
        <f t="shared" si="28"/>
        <v>2260000000</v>
      </c>
      <c r="L28" s="17">
        <f t="shared" si="4"/>
        <v>13.619186347930524</v>
      </c>
      <c r="M28" s="17">
        <f t="shared" si="5"/>
        <v>14.445755457640686</v>
      </c>
      <c r="N28" s="69">
        <f t="shared" si="6"/>
        <v>33.745830420659928</v>
      </c>
      <c r="P28" s="23">
        <f t="shared" si="40"/>
        <v>31.157310362825044</v>
      </c>
      <c r="Q28" s="13">
        <f t="shared" si="41"/>
        <v>37.19</v>
      </c>
      <c r="R28" s="17">
        <f t="shared" si="42"/>
        <v>11.127570463879218</v>
      </c>
      <c r="S28" s="17">
        <f t="shared" si="43"/>
        <v>12.952980582817355</v>
      </c>
      <c r="T28" s="13">
        <f t="shared" si="44"/>
        <v>9.74</v>
      </c>
      <c r="U28" s="14">
        <f t="shared" si="45"/>
        <v>3.8182751540041067</v>
      </c>
      <c r="V28" s="15">
        <v>1.5512E-10</v>
      </c>
      <c r="W28" s="15">
        <v>9.8484999999999996E-10</v>
      </c>
      <c r="X28" s="15">
        <v>4.9475000000000002E-11</v>
      </c>
      <c r="Y28" s="16">
        <f t="shared" si="46"/>
        <v>2300000000</v>
      </c>
      <c r="Z28" s="16">
        <f t="shared" si="36"/>
        <v>2260000000</v>
      </c>
      <c r="AA28" s="51">
        <f t="shared" si="47"/>
        <v>14.502860966057202</v>
      </c>
      <c r="AB28" s="17">
        <f t="shared" si="48"/>
        <v>14.975181873607236</v>
      </c>
      <c r="AC28" s="52">
        <f t="shared" si="49"/>
        <v>34.146042463131757</v>
      </c>
    </row>
    <row r="29" spans="1:29">
      <c r="A29" s="18">
        <f t="shared" si="7"/>
        <v>29.475999999999999</v>
      </c>
      <c r="B29" s="19">
        <f t="shared" si="24"/>
        <v>32.21</v>
      </c>
      <c r="C29" s="19">
        <f t="shared" si="25"/>
        <v>9.3059999999999992</v>
      </c>
      <c r="D29" s="19">
        <f t="shared" si="10"/>
        <v>10.294</v>
      </c>
      <c r="E29" s="19">
        <f t="shared" si="26"/>
        <v>7.19</v>
      </c>
      <c r="F29" s="14">
        <f t="shared" si="27"/>
        <v>4.4798331015299029</v>
      </c>
      <c r="G29" s="20">
        <v>1.5512E-10</v>
      </c>
      <c r="H29" s="20">
        <v>9.8484999999999996E-10</v>
      </c>
      <c r="I29" s="20">
        <v>4.9475000000000002E-11</v>
      </c>
      <c r="J29" s="21">
        <f t="shared" si="12"/>
        <v>2200000000</v>
      </c>
      <c r="K29" s="21">
        <f t="shared" si="28"/>
        <v>2360000000</v>
      </c>
      <c r="L29" s="17">
        <f t="shared" si="4"/>
        <v>13.777303324253978</v>
      </c>
      <c r="M29" s="17">
        <f t="shared" si="5"/>
        <v>14.49289483410535</v>
      </c>
      <c r="N29" s="69">
        <f t="shared" si="6"/>
        <v>33.923954277229541</v>
      </c>
      <c r="P29" s="23">
        <f t="shared" si="40"/>
        <v>31.157310362825044</v>
      </c>
      <c r="Q29" s="13">
        <f t="shared" si="41"/>
        <v>37.19</v>
      </c>
      <c r="R29" s="17">
        <f t="shared" si="42"/>
        <v>11.127570463879218</v>
      </c>
      <c r="S29" s="17">
        <f t="shared" si="43"/>
        <v>12.952980582817355</v>
      </c>
      <c r="T29" s="13">
        <f t="shared" si="44"/>
        <v>9.74</v>
      </c>
      <c r="U29" s="14">
        <f t="shared" si="45"/>
        <v>3.8182751540041067</v>
      </c>
      <c r="V29" s="15">
        <v>1.5512E-10</v>
      </c>
      <c r="W29" s="15">
        <v>9.8484999999999996E-10</v>
      </c>
      <c r="X29" s="15">
        <v>4.9475000000000002E-11</v>
      </c>
      <c r="Y29" s="16">
        <f t="shared" si="46"/>
        <v>2200000000</v>
      </c>
      <c r="Z29" s="16">
        <f t="shared" si="36"/>
        <v>2360000000</v>
      </c>
      <c r="AA29" s="51">
        <f t="shared" si="47"/>
        <v>14.717055590450867</v>
      </c>
      <c r="AB29" s="17">
        <f t="shared" si="48"/>
        <v>15.039039665925154</v>
      </c>
      <c r="AC29" s="52">
        <f t="shared" si="49"/>
        <v>34.351706114973545</v>
      </c>
    </row>
    <row r="30" spans="1:29">
      <c r="A30" s="18">
        <f t="shared" si="7"/>
        <v>29.475999999999999</v>
      </c>
      <c r="B30" s="19">
        <f t="shared" si="24"/>
        <v>32.21</v>
      </c>
      <c r="C30" s="19">
        <f t="shared" si="25"/>
        <v>9.3059999999999992</v>
      </c>
      <c r="D30" s="19">
        <f t="shared" si="10"/>
        <v>10.294</v>
      </c>
      <c r="E30" s="19">
        <f t="shared" si="26"/>
        <v>7.19</v>
      </c>
      <c r="F30" s="14">
        <f t="shared" si="27"/>
        <v>4.4798331015299029</v>
      </c>
      <c r="G30" s="20">
        <v>1.5512E-10</v>
      </c>
      <c r="H30" s="20">
        <v>9.8484999999999996E-10</v>
      </c>
      <c r="I30" s="20">
        <v>4.9475000000000002E-11</v>
      </c>
      <c r="J30" s="21">
        <f t="shared" si="12"/>
        <v>2100000000</v>
      </c>
      <c r="K30" s="21">
        <f t="shared" si="28"/>
        <v>2460000000</v>
      </c>
      <c r="L30" s="17">
        <f t="shared" si="4"/>
        <v>13.932986515281154</v>
      </c>
      <c r="M30" s="17">
        <f t="shared" si="5"/>
        <v>14.535612974777457</v>
      </c>
      <c r="N30" s="69">
        <f t="shared" si="6"/>
        <v>34.101199042464145</v>
      </c>
      <c r="P30" s="23">
        <f t="shared" si="40"/>
        <v>31.157310362825044</v>
      </c>
      <c r="Q30" s="13">
        <f t="shared" si="41"/>
        <v>37.19</v>
      </c>
      <c r="R30" s="17">
        <f t="shared" si="42"/>
        <v>11.127570463879218</v>
      </c>
      <c r="S30" s="17">
        <f t="shared" si="43"/>
        <v>12.952980582817355</v>
      </c>
      <c r="T30" s="13">
        <f t="shared" si="44"/>
        <v>9.74</v>
      </c>
      <c r="U30" s="14">
        <f t="shared" si="45"/>
        <v>3.8182751540041067</v>
      </c>
      <c r="V30" s="15">
        <v>1.5512E-10</v>
      </c>
      <c r="W30" s="15">
        <v>9.8484999999999996E-10</v>
      </c>
      <c r="X30" s="15">
        <v>4.9475000000000002E-11</v>
      </c>
      <c r="Y30" s="16">
        <f t="shared" si="46"/>
        <v>2100000000</v>
      </c>
      <c r="Z30" s="16">
        <f t="shared" si="36"/>
        <v>2460000000</v>
      </c>
      <c r="AA30" s="51">
        <f t="shared" si="47"/>
        <v>14.927953265082952</v>
      </c>
      <c r="AB30" s="17">
        <f t="shared" si="48"/>
        <v>15.096908190284864</v>
      </c>
      <c r="AC30" s="52">
        <f t="shared" si="49"/>
        <v>34.556354758844229</v>
      </c>
    </row>
    <row r="31" spans="1:29">
      <c r="A31" s="87">
        <f t="shared" si="7"/>
        <v>29.475999999999999</v>
      </c>
      <c r="B31" s="22">
        <f t="shared" si="24"/>
        <v>32.21</v>
      </c>
      <c r="C31" s="22">
        <f t="shared" si="25"/>
        <v>9.3059999999999992</v>
      </c>
      <c r="D31" s="22">
        <f t="shared" si="10"/>
        <v>10.294</v>
      </c>
      <c r="E31" s="22">
        <f t="shared" si="26"/>
        <v>7.19</v>
      </c>
      <c r="F31" s="82">
        <f t="shared" si="27"/>
        <v>4.4798331015299029</v>
      </c>
      <c r="G31" s="88">
        <v>1.5512E-10</v>
      </c>
      <c r="H31" s="88">
        <v>9.8484999999999996E-10</v>
      </c>
      <c r="I31" s="88">
        <v>4.9475000000000002E-11</v>
      </c>
      <c r="J31" s="89">
        <f t="shared" si="12"/>
        <v>2000000000</v>
      </c>
      <c r="K31" s="89">
        <f t="shared" si="28"/>
        <v>2560000000</v>
      </c>
      <c r="L31" s="81">
        <f t="shared" si="4"/>
        <v>14.08627338258642</v>
      </c>
      <c r="M31" s="81">
        <f t="shared" si="5"/>
        <v>14.574324550520291</v>
      </c>
      <c r="N31" s="90">
        <f t="shared" si="6"/>
        <v>34.277569054926751</v>
      </c>
      <c r="P31" s="79">
        <f t="shared" si="40"/>
        <v>31.157310362825044</v>
      </c>
      <c r="Q31" s="80">
        <f t="shared" si="41"/>
        <v>37.19</v>
      </c>
      <c r="R31" s="81">
        <f t="shared" si="42"/>
        <v>11.127570463879218</v>
      </c>
      <c r="S31" s="81">
        <f t="shared" si="43"/>
        <v>12.952980582817355</v>
      </c>
      <c r="T31" s="80">
        <f t="shared" si="44"/>
        <v>9.74</v>
      </c>
      <c r="U31" s="82">
        <f t="shared" si="45"/>
        <v>3.8182751540041067</v>
      </c>
      <c r="V31" s="83">
        <v>1.5512E-10</v>
      </c>
      <c r="W31" s="83">
        <v>9.8484999999999996E-10</v>
      </c>
      <c r="X31" s="83">
        <v>4.9475000000000002E-11</v>
      </c>
      <c r="Y31" s="84">
        <f t="shared" si="46"/>
        <v>2000000000</v>
      </c>
      <c r="Z31" s="84">
        <f t="shared" si="36"/>
        <v>2560000000</v>
      </c>
      <c r="AA31" s="85">
        <f t="shared" si="47"/>
        <v>15.135604737621659</v>
      </c>
      <c r="AB31" s="81">
        <f t="shared" si="48"/>
        <v>15.149349184406589</v>
      </c>
      <c r="AC31" s="86">
        <f t="shared" si="49"/>
        <v>34.75999340409367</v>
      </c>
    </row>
    <row r="32" spans="1:29">
      <c r="A32" s="18">
        <f t="shared" si="7"/>
        <v>29.475999999999999</v>
      </c>
      <c r="B32" s="19">
        <f t="shared" si="24"/>
        <v>32.21</v>
      </c>
      <c r="C32" s="19">
        <f t="shared" si="25"/>
        <v>9.3059999999999992</v>
      </c>
      <c r="D32" s="19">
        <f t="shared" si="10"/>
        <v>10.294</v>
      </c>
      <c r="E32" s="19">
        <f t="shared" si="26"/>
        <v>7.19</v>
      </c>
      <c r="F32" s="14">
        <f t="shared" si="27"/>
        <v>4.4798331015299029</v>
      </c>
      <c r="G32" s="20">
        <v>1.5512E-10</v>
      </c>
      <c r="H32" s="20">
        <v>9.8484999999999996E-10</v>
      </c>
      <c r="I32" s="20">
        <v>4.9475000000000002E-11</v>
      </c>
      <c r="J32" s="21">
        <f t="shared" si="12"/>
        <v>1900000000</v>
      </c>
      <c r="K32" s="21">
        <f t="shared" si="28"/>
        <v>2660000000</v>
      </c>
      <c r="L32" s="17">
        <f t="shared" si="4"/>
        <v>14.237200811124042</v>
      </c>
      <c r="M32" s="17">
        <f t="shared" si="5"/>
        <v>14.609405339920652</v>
      </c>
      <c r="N32" s="69">
        <f t="shared" si="6"/>
        <v>34.453068631768346</v>
      </c>
      <c r="P32" s="23">
        <f t="shared" si="40"/>
        <v>31.157310362825044</v>
      </c>
      <c r="Q32" s="13">
        <f t="shared" si="41"/>
        <v>37.19</v>
      </c>
      <c r="R32" s="17">
        <f t="shared" si="42"/>
        <v>11.127570463879218</v>
      </c>
      <c r="S32" s="17">
        <f t="shared" si="43"/>
        <v>12.952980582817355</v>
      </c>
      <c r="T32" s="13">
        <f t="shared" si="44"/>
        <v>9.74</v>
      </c>
      <c r="U32" s="14">
        <f t="shared" si="45"/>
        <v>3.8182751540041067</v>
      </c>
      <c r="V32" s="15">
        <v>1.5512E-10</v>
      </c>
      <c r="W32" s="15">
        <v>9.8484999999999996E-10</v>
      </c>
      <c r="X32" s="15">
        <v>4.9475000000000002E-11</v>
      </c>
      <c r="Y32" s="16">
        <f t="shared" si="46"/>
        <v>1900000000</v>
      </c>
      <c r="Z32" s="16">
        <f t="shared" si="36"/>
        <v>2660000000</v>
      </c>
      <c r="AA32" s="51">
        <f t="shared" si="47"/>
        <v>15.340059974611428</v>
      </c>
      <c r="AB32" s="17">
        <f t="shared" si="48"/>
        <v>15.196871700228497</v>
      </c>
      <c r="AC32" s="52">
        <f t="shared" si="49"/>
        <v>34.962627035349144</v>
      </c>
    </row>
    <row r="33" spans="1:29">
      <c r="A33" s="18">
        <f t="shared" si="7"/>
        <v>29.475999999999999</v>
      </c>
      <c r="B33" s="19">
        <f t="shared" si="24"/>
        <v>32.21</v>
      </c>
      <c r="C33" s="19">
        <f t="shared" si="25"/>
        <v>9.3059999999999992</v>
      </c>
      <c r="D33" s="19">
        <f t="shared" si="10"/>
        <v>10.294</v>
      </c>
      <c r="E33" s="19">
        <f t="shared" si="26"/>
        <v>7.19</v>
      </c>
      <c r="F33" s="14">
        <f t="shared" si="27"/>
        <v>4.4798331015299029</v>
      </c>
      <c r="G33" s="20">
        <v>1.5512E-10</v>
      </c>
      <c r="H33" s="20">
        <v>9.8484999999999996E-10</v>
      </c>
      <c r="I33" s="20">
        <v>4.9475000000000002E-11</v>
      </c>
      <c r="J33" s="21">
        <f t="shared" si="12"/>
        <v>1800000000</v>
      </c>
      <c r="K33" s="21">
        <f t="shared" si="28"/>
        <v>2760000000</v>
      </c>
      <c r="L33" s="17">
        <f t="shared" si="4"/>
        <v>14.385805118103679</v>
      </c>
      <c r="M33" s="17">
        <f t="shared" si="5"/>
        <v>14.641195877023248</v>
      </c>
      <c r="N33" s="69">
        <f t="shared" si="6"/>
        <v>34.62770206883355</v>
      </c>
      <c r="P33" s="23">
        <f t="shared" si="40"/>
        <v>31.157310362825044</v>
      </c>
      <c r="Q33" s="13">
        <f t="shared" si="41"/>
        <v>37.19</v>
      </c>
      <c r="R33" s="17">
        <f t="shared" si="42"/>
        <v>11.127570463879218</v>
      </c>
      <c r="S33" s="17">
        <f t="shared" si="43"/>
        <v>12.952980582817355</v>
      </c>
      <c r="T33" s="13">
        <f t="shared" si="44"/>
        <v>9.74</v>
      </c>
      <c r="U33" s="14">
        <f t="shared" si="45"/>
        <v>3.8182751540041067</v>
      </c>
      <c r="V33" s="15">
        <v>1.5512E-10</v>
      </c>
      <c r="W33" s="15">
        <v>9.8484999999999996E-10</v>
      </c>
      <c r="X33" s="15">
        <v>4.9475000000000002E-11</v>
      </c>
      <c r="Y33" s="16">
        <f t="shared" si="46"/>
        <v>1800000000</v>
      </c>
      <c r="Z33" s="16">
        <f t="shared" si="36"/>
        <v>2760000000</v>
      </c>
      <c r="AA33" s="51">
        <f t="shared" si="47"/>
        <v>15.54136817349622</v>
      </c>
      <c r="AB33" s="17">
        <f t="shared" si="48"/>
        <v>15.239937045343837</v>
      </c>
      <c r="AC33" s="52">
        <f t="shared" si="49"/>
        <v>35.164260612637406</v>
      </c>
    </row>
    <row r="34" spans="1:29">
      <c r="A34" s="18">
        <f t="shared" si="7"/>
        <v>29.475999999999999</v>
      </c>
      <c r="B34" s="19">
        <f t="shared" si="24"/>
        <v>32.21</v>
      </c>
      <c r="C34" s="19">
        <f t="shared" si="25"/>
        <v>9.3059999999999992</v>
      </c>
      <c r="D34" s="19">
        <f t="shared" si="10"/>
        <v>10.294</v>
      </c>
      <c r="E34" s="19">
        <f t="shared" si="26"/>
        <v>7.19</v>
      </c>
      <c r="F34" s="14">
        <f t="shared" si="27"/>
        <v>4.4798331015299029</v>
      </c>
      <c r="G34" s="20">
        <v>1.5512E-10</v>
      </c>
      <c r="H34" s="20">
        <v>9.8484999999999996E-10</v>
      </c>
      <c r="I34" s="20">
        <v>4.9475000000000002E-11</v>
      </c>
      <c r="J34" s="21">
        <f t="shared" si="12"/>
        <v>1700000000</v>
      </c>
      <c r="K34" s="21">
        <f t="shared" si="28"/>
        <v>2860000000</v>
      </c>
      <c r="L34" s="17">
        <f t="shared" si="4"/>
        <v>14.532122061729297</v>
      </c>
      <c r="M34" s="17">
        <f t="shared" si="5"/>
        <v>14.670004756941474</v>
      </c>
      <c r="N34" s="69">
        <f t="shared" si="6"/>
        <v>34.801473640765785</v>
      </c>
      <c r="P34" s="23">
        <f t="shared" si="40"/>
        <v>31.157310362825044</v>
      </c>
      <c r="Q34" s="13">
        <f t="shared" si="41"/>
        <v>37.19</v>
      </c>
      <c r="R34" s="17">
        <f t="shared" si="42"/>
        <v>11.127570463879218</v>
      </c>
      <c r="S34" s="17">
        <f t="shared" si="43"/>
        <v>12.952980582817355</v>
      </c>
      <c r="T34" s="13">
        <f t="shared" si="44"/>
        <v>9.74</v>
      </c>
      <c r="U34" s="14">
        <f t="shared" si="45"/>
        <v>3.8182751540041067</v>
      </c>
      <c r="V34" s="15">
        <v>1.5512E-10</v>
      </c>
      <c r="W34" s="15">
        <v>9.8484999999999996E-10</v>
      </c>
      <c r="X34" s="15">
        <v>4.9475000000000002E-11</v>
      </c>
      <c r="Y34" s="16">
        <f t="shared" si="46"/>
        <v>1700000000</v>
      </c>
      <c r="Z34" s="16">
        <f t="shared" si="36"/>
        <v>2860000000</v>
      </c>
      <c r="AA34" s="51">
        <f t="shared" si="47"/>
        <v>15.739577774457764</v>
      </c>
      <c r="AB34" s="17">
        <f t="shared" si="48"/>
        <v>15.278963260977147</v>
      </c>
      <c r="AC34" s="52">
        <f t="shared" si="49"/>
        <v>35.364899071506073</v>
      </c>
    </row>
    <row r="35" spans="1:29">
      <c r="A35" s="18">
        <f t="shared" si="7"/>
        <v>29.475999999999999</v>
      </c>
      <c r="B35" s="19">
        <f t="shared" si="24"/>
        <v>32.21</v>
      </c>
      <c r="C35" s="19">
        <f t="shared" si="25"/>
        <v>9.3059999999999992</v>
      </c>
      <c r="D35" s="19">
        <f t="shared" si="10"/>
        <v>10.294</v>
      </c>
      <c r="E35" s="19">
        <f t="shared" si="26"/>
        <v>7.19</v>
      </c>
      <c r="F35" s="14">
        <f t="shared" si="27"/>
        <v>4.4798331015299029</v>
      </c>
      <c r="G35" s="20">
        <v>1.5512E-10</v>
      </c>
      <c r="H35" s="20">
        <v>9.8484999999999996E-10</v>
      </c>
      <c r="I35" s="20">
        <v>4.9475000000000002E-11</v>
      </c>
      <c r="J35" s="21">
        <f t="shared" si="12"/>
        <v>1600000000</v>
      </c>
      <c r="K35" s="21">
        <f t="shared" si="28"/>
        <v>2960000000</v>
      </c>
      <c r="L35" s="17">
        <f t="shared" si="4"/>
        <v>14.676186849803541</v>
      </c>
      <c r="M35" s="17">
        <f t="shared" si="5"/>
        <v>14.69611163143259</v>
      </c>
      <c r="N35" s="69">
        <f t="shared" si="6"/>
        <v>34.974387601111914</v>
      </c>
      <c r="P35" s="23">
        <f t="shared" si="40"/>
        <v>31.157310362825044</v>
      </c>
      <c r="Q35" s="13">
        <f t="shared" si="41"/>
        <v>37.19</v>
      </c>
      <c r="R35" s="17">
        <f t="shared" si="42"/>
        <v>11.127570463879218</v>
      </c>
      <c r="S35" s="17">
        <f t="shared" si="43"/>
        <v>12.952980582817355</v>
      </c>
      <c r="T35" s="13">
        <f t="shared" si="44"/>
        <v>9.74</v>
      </c>
      <c r="U35" s="14">
        <f t="shared" si="45"/>
        <v>3.8182751540041067</v>
      </c>
      <c r="V35" s="15">
        <v>1.5512E-10</v>
      </c>
      <c r="W35" s="15">
        <v>9.8484999999999996E-10</v>
      </c>
      <c r="X35" s="15">
        <v>4.9475000000000002E-11</v>
      </c>
      <c r="Y35" s="16">
        <f t="shared" si="46"/>
        <v>1600000000</v>
      </c>
      <c r="Z35" s="16">
        <f t="shared" si="36"/>
        <v>2960000000</v>
      </c>
      <c r="AA35" s="51">
        <f t="shared" si="47"/>
        <v>15.934736472071554</v>
      </c>
      <c r="AB35" s="17">
        <f t="shared" si="48"/>
        <v>15.314329179967896</v>
      </c>
      <c r="AC35" s="52">
        <f t="shared" si="49"/>
        <v>35.564547323144467</v>
      </c>
    </row>
    <row r="36" spans="1:29">
      <c r="A36" s="18">
        <f t="shared" si="7"/>
        <v>29.475999999999999</v>
      </c>
      <c r="B36" s="19">
        <f t="shared" si="24"/>
        <v>32.21</v>
      </c>
      <c r="C36" s="19">
        <f t="shared" si="25"/>
        <v>9.3059999999999992</v>
      </c>
      <c r="D36" s="19">
        <f t="shared" si="10"/>
        <v>10.294</v>
      </c>
      <c r="E36" s="19">
        <f t="shared" si="26"/>
        <v>7.19</v>
      </c>
      <c r="F36" s="14">
        <f t="shared" si="27"/>
        <v>4.4798331015299029</v>
      </c>
      <c r="G36" s="20">
        <v>1.5512E-10</v>
      </c>
      <c r="H36" s="20">
        <v>9.8484999999999996E-10</v>
      </c>
      <c r="I36" s="20">
        <v>4.9475000000000002E-11</v>
      </c>
      <c r="J36" s="21">
        <f t="shared" si="12"/>
        <v>1500000000</v>
      </c>
      <c r="K36" s="21">
        <f t="shared" si="28"/>
        <v>3060000000</v>
      </c>
      <c r="L36" s="17">
        <f t="shared" si="4"/>
        <v>14.818034148199702</v>
      </c>
      <c r="M36" s="17">
        <f t="shared" si="5"/>
        <v>14.719769923515781</v>
      </c>
      <c r="N36" s="69">
        <f t="shared" si="6"/>
        <v>35.146448182426347</v>
      </c>
      <c r="P36" s="23">
        <f t="shared" si="40"/>
        <v>31.157310362825044</v>
      </c>
      <c r="Q36" s="13">
        <f t="shared" si="41"/>
        <v>37.19</v>
      </c>
      <c r="R36" s="17">
        <f t="shared" si="42"/>
        <v>11.127570463879218</v>
      </c>
      <c r="S36" s="17">
        <f t="shared" si="43"/>
        <v>12.952980582817355</v>
      </c>
      <c r="T36" s="13">
        <f t="shared" si="44"/>
        <v>9.74</v>
      </c>
      <c r="U36" s="14">
        <f t="shared" si="45"/>
        <v>3.8182751540041067</v>
      </c>
      <c r="V36" s="15">
        <v>1.5512E-10</v>
      </c>
      <c r="W36" s="15">
        <v>9.8484999999999996E-10</v>
      </c>
      <c r="X36" s="15">
        <v>4.9475000000000002E-11</v>
      </c>
      <c r="Y36" s="16">
        <f t="shared" si="46"/>
        <v>1500000000</v>
      </c>
      <c r="Z36" s="16">
        <f t="shared" si="36"/>
        <v>3060000000</v>
      </c>
      <c r="AA36" s="51">
        <f t="shared" si="47"/>
        <v>16.12689122678346</v>
      </c>
      <c r="AB36" s="17">
        <f t="shared" si="48"/>
        <v>15.346378104152913</v>
      </c>
      <c r="AC36" s="52">
        <f t="shared" si="49"/>
        <v>35.76321025450379</v>
      </c>
    </row>
    <row r="37" spans="1:29">
      <c r="A37" s="18">
        <f t="shared" si="7"/>
        <v>29.475999999999999</v>
      </c>
      <c r="B37" s="19">
        <f t="shared" si="24"/>
        <v>32.21</v>
      </c>
      <c r="C37" s="19">
        <f t="shared" si="25"/>
        <v>9.3059999999999992</v>
      </c>
      <c r="D37" s="19">
        <f t="shared" si="10"/>
        <v>10.294</v>
      </c>
      <c r="E37" s="19">
        <f t="shared" si="26"/>
        <v>7.19</v>
      </c>
      <c r="F37" s="14">
        <f t="shared" si="27"/>
        <v>4.4798331015299029</v>
      </c>
      <c r="G37" s="20">
        <v>1.5512E-10</v>
      </c>
      <c r="H37" s="20">
        <v>9.8484999999999996E-10</v>
      </c>
      <c r="I37" s="20">
        <v>4.9475000000000002E-11</v>
      </c>
      <c r="J37" s="21">
        <f t="shared" si="12"/>
        <v>1400000000</v>
      </c>
      <c r="K37" s="21">
        <f t="shared" si="28"/>
        <v>3160000000</v>
      </c>
      <c r="L37" s="17">
        <f t="shared" si="4"/>
        <v>14.957698089203248</v>
      </c>
      <c r="M37" s="17">
        <f t="shared" si="5"/>
        <v>14.741209287484228</v>
      </c>
      <c r="N37" s="69">
        <f t="shared" si="6"/>
        <v>35.317659596374639</v>
      </c>
      <c r="P37" s="23">
        <f t="shared" si="40"/>
        <v>31.157310362825044</v>
      </c>
      <c r="Q37" s="13">
        <f t="shared" si="41"/>
        <v>37.19</v>
      </c>
      <c r="R37" s="17">
        <f t="shared" si="42"/>
        <v>11.127570463879218</v>
      </c>
      <c r="S37" s="17">
        <f t="shared" si="43"/>
        <v>12.952980582817355</v>
      </c>
      <c r="T37" s="13">
        <f t="shared" si="44"/>
        <v>9.74</v>
      </c>
      <c r="U37" s="14">
        <f t="shared" si="45"/>
        <v>3.8182751540041067</v>
      </c>
      <c r="V37" s="15">
        <v>1.5512E-10</v>
      </c>
      <c r="W37" s="15">
        <v>9.8484999999999996E-10</v>
      </c>
      <c r="X37" s="15">
        <v>4.9475000000000002E-11</v>
      </c>
      <c r="Y37" s="16">
        <f t="shared" si="46"/>
        <v>1400000000</v>
      </c>
      <c r="Z37" s="16">
        <f t="shared" si="36"/>
        <v>3160000000</v>
      </c>
      <c r="AA37" s="51">
        <f t="shared" si="47"/>
        <v>16.316088276209683</v>
      </c>
      <c r="AB37" s="17">
        <f t="shared" si="48"/>
        <v>15.375421136844523</v>
      </c>
      <c r="AC37" s="52">
        <f t="shared" si="49"/>
        <v>35.960892728416773</v>
      </c>
    </row>
    <row r="38" spans="1:29">
      <c r="A38" s="18">
        <f t="shared" si="7"/>
        <v>29.475999999999999</v>
      </c>
      <c r="B38" s="19">
        <f t="shared" si="24"/>
        <v>32.21</v>
      </c>
      <c r="C38" s="19">
        <f t="shared" si="25"/>
        <v>9.3059999999999992</v>
      </c>
      <c r="D38" s="19">
        <f t="shared" si="10"/>
        <v>10.294</v>
      </c>
      <c r="E38" s="19">
        <f t="shared" si="26"/>
        <v>7.19</v>
      </c>
      <c r="F38" s="14">
        <f t="shared" si="27"/>
        <v>4.4798331015299029</v>
      </c>
      <c r="G38" s="20">
        <v>1.5512E-10</v>
      </c>
      <c r="H38" s="20">
        <v>9.8484999999999996E-10</v>
      </c>
      <c r="I38" s="20">
        <v>4.9475000000000002E-11</v>
      </c>
      <c r="J38" s="21">
        <f t="shared" si="12"/>
        <v>1300000000</v>
      </c>
      <c r="K38" s="21">
        <f t="shared" si="28"/>
        <v>3260000000</v>
      </c>
      <c r="L38" s="17">
        <f t="shared" si="4"/>
        <v>15.095212279724979</v>
      </c>
      <c r="M38" s="17">
        <f t="shared" si="5"/>
        <v>14.760637838190899</v>
      </c>
      <c r="N38" s="69">
        <f t="shared" si="6"/>
        <v>35.488026033836597</v>
      </c>
      <c r="P38" s="23">
        <f t="shared" si="40"/>
        <v>31.157310362825044</v>
      </c>
      <c r="Q38" s="13">
        <f t="shared" si="41"/>
        <v>37.19</v>
      </c>
      <c r="R38" s="17">
        <f t="shared" si="42"/>
        <v>11.127570463879218</v>
      </c>
      <c r="S38" s="17">
        <f t="shared" si="43"/>
        <v>12.952980582817355</v>
      </c>
      <c r="T38" s="13">
        <f t="shared" si="44"/>
        <v>9.74</v>
      </c>
      <c r="U38" s="14">
        <f t="shared" si="45"/>
        <v>3.8182751540041067</v>
      </c>
      <c r="V38" s="15">
        <v>1.5512E-10</v>
      </c>
      <c r="W38" s="15">
        <v>9.8484999999999996E-10</v>
      </c>
      <c r="X38" s="15">
        <v>4.9475000000000002E-11</v>
      </c>
      <c r="Y38" s="16">
        <f t="shared" si="46"/>
        <v>1300000000</v>
      </c>
      <c r="Z38" s="16">
        <f t="shared" si="36"/>
        <v>3260000000</v>
      </c>
      <c r="AA38" s="51">
        <f t="shared" si="47"/>
        <v>16.502373146262762</v>
      </c>
      <c r="AB38" s="17">
        <f t="shared" si="48"/>
        <v>15.401740202753142</v>
      </c>
      <c r="AC38" s="52">
        <f t="shared" si="49"/>
        <v>36.157599583716674</v>
      </c>
    </row>
    <row r="39" spans="1:29">
      <c r="A39" s="18">
        <f t="shared" si="7"/>
        <v>29.475999999999999</v>
      </c>
      <c r="B39" s="19">
        <f t="shared" si="24"/>
        <v>32.21</v>
      </c>
      <c r="C39" s="19">
        <f t="shared" si="25"/>
        <v>9.3059999999999992</v>
      </c>
      <c r="D39" s="19">
        <f t="shared" si="10"/>
        <v>10.294</v>
      </c>
      <c r="E39" s="19">
        <f t="shared" si="26"/>
        <v>7.19</v>
      </c>
      <c r="F39" s="14">
        <f t="shared" si="27"/>
        <v>4.4798331015299029</v>
      </c>
      <c r="G39" s="20">
        <v>1.5512E-10</v>
      </c>
      <c r="H39" s="20">
        <v>9.8484999999999996E-10</v>
      </c>
      <c r="I39" s="20">
        <v>4.9475000000000002E-11</v>
      </c>
      <c r="J39" s="21">
        <f t="shared" si="12"/>
        <v>1200000000</v>
      </c>
      <c r="K39" s="21">
        <f t="shared" si="28"/>
        <v>3360000000</v>
      </c>
      <c r="L39" s="17">
        <f t="shared" si="4"/>
        <v>15.23060980938774</v>
      </c>
      <c r="M39" s="17">
        <f t="shared" si="5"/>
        <v>14.778244171248037</v>
      </c>
      <c r="N39" s="69">
        <f t="shared" si="6"/>
        <v>35.657551665008867</v>
      </c>
      <c r="P39" s="23">
        <f>P38</f>
        <v>31.157310362825044</v>
      </c>
      <c r="Q39" s="13">
        <f>Q38</f>
        <v>37.19</v>
      </c>
      <c r="R39" s="17">
        <f>R38</f>
        <v>11.127570463879218</v>
      </c>
      <c r="S39" s="17">
        <f>S38</f>
        <v>12.952980582817355</v>
      </c>
      <c r="T39" s="13">
        <f>T38</f>
        <v>9.74</v>
      </c>
      <c r="U39" s="14">
        <f>Q39/T39</f>
        <v>3.8182751540041067</v>
      </c>
      <c r="V39" s="15">
        <v>1.5512E-10</v>
      </c>
      <c r="W39" s="15">
        <v>9.8484999999999996E-10</v>
      </c>
      <c r="X39" s="15">
        <v>4.9475000000000002E-11</v>
      </c>
      <c r="Y39" s="16">
        <f>Y38-100000000</f>
        <v>1200000000</v>
      </c>
      <c r="Z39" s="16">
        <f>4560000000-Y39</f>
        <v>3360000000</v>
      </c>
      <c r="AA39" s="51">
        <f>R39+T39*(EXP(V39*3700000000)-EXP(V39*Y39))</f>
        <v>16.685790662106342</v>
      </c>
      <c r="AB39" s="17">
        <f>S39+(T39/137.8)*(EXP(W39*3700000000)-EXP(W39*Y39))</f>
        <v>15.425590784669209</v>
      </c>
      <c r="AC39" s="52">
        <f>P39+Q39*(EXP(X39*3700000000)-EXP(X39*Y39))</f>
        <v>36.353335635355819</v>
      </c>
    </row>
    <row r="40" spans="1:29">
      <c r="A40" s="18">
        <f t="shared" si="7"/>
        <v>29.475999999999999</v>
      </c>
      <c r="B40" s="19">
        <f t="shared" si="24"/>
        <v>32.21</v>
      </c>
      <c r="C40" s="19">
        <f t="shared" si="25"/>
        <v>9.3059999999999992</v>
      </c>
      <c r="D40" s="19">
        <f t="shared" si="10"/>
        <v>10.294</v>
      </c>
      <c r="E40" s="19">
        <f t="shared" si="26"/>
        <v>7.19</v>
      </c>
      <c r="F40" s="14">
        <f t="shared" si="27"/>
        <v>4.4798331015299029</v>
      </c>
      <c r="G40" s="20">
        <v>1.5512E-10</v>
      </c>
      <c r="H40" s="20">
        <v>9.8484999999999996E-10</v>
      </c>
      <c r="I40" s="20">
        <v>4.9475000000000002E-11</v>
      </c>
      <c r="J40" s="21">
        <f t="shared" si="12"/>
        <v>1100000000</v>
      </c>
      <c r="K40" s="21">
        <f t="shared" si="28"/>
        <v>3460000000</v>
      </c>
      <c r="L40" s="17">
        <f t="shared" si="4"/>
        <v>15.363923258488708</v>
      </c>
      <c r="M40" s="17">
        <f t="shared" si="5"/>
        <v>14.794199193750689</v>
      </c>
      <c r="N40" s="69">
        <f t="shared" si="6"/>
        <v>35.82624063950697</v>
      </c>
      <c r="P40" s="23">
        <f t="shared" ref="P40:P48" si="50">P39</f>
        <v>31.157310362825044</v>
      </c>
      <c r="Q40" s="13">
        <f t="shared" ref="Q40:Q48" si="51">Q39</f>
        <v>37.19</v>
      </c>
      <c r="R40" s="17">
        <f t="shared" ref="R40:R48" si="52">R39</f>
        <v>11.127570463879218</v>
      </c>
      <c r="S40" s="17">
        <f t="shared" ref="S40:S48" si="53">S39</f>
        <v>12.952980582817355</v>
      </c>
      <c r="T40" s="13">
        <f t="shared" ref="T40:T48" si="54">T39</f>
        <v>9.74</v>
      </c>
      <c r="U40" s="14">
        <f t="shared" ref="U40:U48" si="55">Q40/T40</f>
        <v>3.8182751540041067</v>
      </c>
      <c r="V40" s="15">
        <v>1.5512E-10</v>
      </c>
      <c r="W40" s="15">
        <v>9.8484999999999996E-10</v>
      </c>
      <c r="X40" s="15">
        <v>4.9475000000000002E-11</v>
      </c>
      <c r="Y40" s="16">
        <f t="shared" ref="Y40:Y48" si="56">Y39-100000000</f>
        <v>1100000000</v>
      </c>
      <c r="Z40" s="16">
        <f t="shared" si="36"/>
        <v>3460000000</v>
      </c>
      <c r="AA40" s="51">
        <f t="shared" ref="AA40:AA48" si="57">R40+T40*(EXP(V40*3700000000)-EXP(V40*Y40))</f>
        <v>16.866384958941307</v>
      </c>
      <c r="AB40" s="17">
        <f t="shared" ref="AB40:AB48" si="58">S40+(T40/137.8)*(EXP(W40*3700000000)-EXP(W40*Y40))</f>
        <v>15.447204403469744</v>
      </c>
      <c r="AC40" s="52">
        <f t="shared" ref="AC40:AC48" si="59">P40+Q40*(EXP(X40*3700000000)-EXP(X40*Y40))</f>
        <v>36.548105674523299</v>
      </c>
    </row>
    <row r="41" spans="1:29">
      <c r="A41" s="18">
        <f t="shared" si="7"/>
        <v>29.475999999999999</v>
      </c>
      <c r="B41" s="22">
        <f t="shared" si="24"/>
        <v>32.21</v>
      </c>
      <c r="C41" s="22">
        <f t="shared" si="25"/>
        <v>9.3059999999999992</v>
      </c>
      <c r="D41" s="22">
        <f t="shared" si="10"/>
        <v>10.294</v>
      </c>
      <c r="E41" s="22">
        <f t="shared" si="26"/>
        <v>7.19</v>
      </c>
      <c r="F41" s="82">
        <f t="shared" si="27"/>
        <v>4.4798331015299029</v>
      </c>
      <c r="G41" s="88">
        <v>1.5512E-10</v>
      </c>
      <c r="H41" s="88">
        <v>9.8484999999999996E-10</v>
      </c>
      <c r="I41" s="88">
        <v>4.9475000000000002E-11</v>
      </c>
      <c r="J41" s="89">
        <v>1000000000</v>
      </c>
      <c r="K41" s="89">
        <f t="shared" si="28"/>
        <v>3560000000</v>
      </c>
      <c r="L41" s="81">
        <f t="shared" si="4"/>
        <v>15.495184705839053</v>
      </c>
      <c r="M41" s="81">
        <f t="shared" si="5"/>
        <v>14.808657783295374</v>
      </c>
      <c r="N41" s="90">
        <f t="shared" si="6"/>
        <v>35.994097086466944</v>
      </c>
      <c r="P41" s="79">
        <f t="shared" si="50"/>
        <v>31.157310362825044</v>
      </c>
      <c r="Q41" s="80">
        <f t="shared" si="51"/>
        <v>37.19</v>
      </c>
      <c r="R41" s="81">
        <f t="shared" si="52"/>
        <v>11.127570463879218</v>
      </c>
      <c r="S41" s="81">
        <f t="shared" si="53"/>
        <v>12.952980582817355</v>
      </c>
      <c r="T41" s="80">
        <f t="shared" si="54"/>
        <v>9.74</v>
      </c>
      <c r="U41" s="82">
        <f t="shared" si="55"/>
        <v>3.8182751540041067</v>
      </c>
      <c r="V41" s="83">
        <v>1.5512E-10</v>
      </c>
      <c r="W41" s="83">
        <v>9.8484999999999996E-10</v>
      </c>
      <c r="X41" s="83">
        <v>4.9475000000000002E-11</v>
      </c>
      <c r="Y41" s="84">
        <f t="shared" si="56"/>
        <v>1000000000</v>
      </c>
      <c r="Z41" s="84">
        <f t="shared" si="36"/>
        <v>3560000000</v>
      </c>
      <c r="AA41" s="85">
        <f t="shared" si="57"/>
        <v>17.044199492625921</v>
      </c>
      <c r="AB41" s="81">
        <f t="shared" si="58"/>
        <v>15.466790865523322</v>
      </c>
      <c r="AC41" s="86">
        <f t="shared" si="59"/>
        <v>36.741914468762396</v>
      </c>
    </row>
    <row r="42" spans="1:29">
      <c r="A42" s="18">
        <f t="shared" si="7"/>
        <v>29.475999999999999</v>
      </c>
      <c r="B42" s="19">
        <f t="shared" si="24"/>
        <v>32.21</v>
      </c>
      <c r="C42" s="19">
        <f t="shared" si="25"/>
        <v>9.3059999999999992</v>
      </c>
      <c r="D42" s="19">
        <f t="shared" si="10"/>
        <v>10.294</v>
      </c>
      <c r="E42" s="19">
        <f t="shared" si="26"/>
        <v>7.19</v>
      </c>
      <c r="F42" s="14">
        <f t="shared" si="27"/>
        <v>4.4798331015299029</v>
      </c>
      <c r="G42" s="20">
        <v>1.5512E-10</v>
      </c>
      <c r="H42" s="20">
        <v>9.8484999999999996E-10</v>
      </c>
      <c r="I42" s="20">
        <v>4.9475000000000002E-11</v>
      </c>
      <c r="J42" s="21">
        <f t="shared" si="12"/>
        <v>900000000</v>
      </c>
      <c r="K42" s="21">
        <f t="shared" si="28"/>
        <v>3660000000</v>
      </c>
      <c r="L42" s="17">
        <f t="shared" si="4"/>
        <v>15.624425736482994</v>
      </c>
      <c r="M42" s="17">
        <f t="shared" si="5"/>
        <v>14.821760291398192</v>
      </c>
      <c r="N42" s="69">
        <f t="shared" si="6"/>
        <v>36.16112511464636</v>
      </c>
      <c r="P42" s="23">
        <f t="shared" si="50"/>
        <v>31.157310362825044</v>
      </c>
      <c r="Q42" s="13">
        <f t="shared" si="51"/>
        <v>37.19</v>
      </c>
      <c r="R42" s="17">
        <f t="shared" si="52"/>
        <v>11.127570463879218</v>
      </c>
      <c r="S42" s="17">
        <f t="shared" si="53"/>
        <v>12.952980582817355</v>
      </c>
      <c r="T42" s="13">
        <f t="shared" si="54"/>
        <v>9.74</v>
      </c>
      <c r="U42" s="14">
        <f t="shared" si="55"/>
        <v>3.8182751540041067</v>
      </c>
      <c r="V42" s="15">
        <v>1.5512E-10</v>
      </c>
      <c r="W42" s="15">
        <v>9.8484999999999996E-10</v>
      </c>
      <c r="X42" s="15">
        <v>4.9475000000000002E-11</v>
      </c>
      <c r="Y42" s="16">
        <f t="shared" si="56"/>
        <v>900000000</v>
      </c>
      <c r="Z42" s="16">
        <f t="shared" si="36"/>
        <v>3660000000</v>
      </c>
      <c r="AA42" s="51">
        <f t="shared" si="57"/>
        <v>17.219277050132455</v>
      </c>
      <c r="AB42" s="17">
        <f t="shared" si="58"/>
        <v>15.484540299309337</v>
      </c>
      <c r="AC42" s="52">
        <f t="shared" si="59"/>
        <v>36.934766762087222</v>
      </c>
    </row>
    <row r="43" spans="1:29">
      <c r="A43" s="18">
        <f t="shared" si="7"/>
        <v>29.475999999999999</v>
      </c>
      <c r="B43" s="19">
        <f t="shared" si="24"/>
        <v>32.21</v>
      </c>
      <c r="C43" s="19">
        <f t="shared" si="25"/>
        <v>9.3059999999999992</v>
      </c>
      <c r="D43" s="19">
        <f t="shared" si="10"/>
        <v>10.294</v>
      </c>
      <c r="E43" s="19">
        <f t="shared" si="26"/>
        <v>7.19</v>
      </c>
      <c r="F43" s="14">
        <f t="shared" si="27"/>
        <v>4.4798331015299029</v>
      </c>
      <c r="G43" s="20">
        <v>1.5512E-10</v>
      </c>
      <c r="H43" s="20">
        <v>9.8484999999999996E-10</v>
      </c>
      <c r="I43" s="20">
        <v>4.9475000000000002E-11</v>
      </c>
      <c r="J43" s="21">
        <f t="shared" si="12"/>
        <v>800000000</v>
      </c>
      <c r="K43" s="21">
        <f t="shared" si="28"/>
        <v>3760000000</v>
      </c>
      <c r="L43" s="17">
        <f t="shared" si="4"/>
        <v>15.751677449298004</v>
      </c>
      <c r="M43" s="17">
        <f t="shared" si="5"/>
        <v>14.833633905906293</v>
      </c>
      <c r="N43" s="69">
        <f t="shared" si="6"/>
        <v>36.327328812524925</v>
      </c>
      <c r="P43" s="23">
        <f t="shared" si="50"/>
        <v>31.157310362825044</v>
      </c>
      <c r="Q43" s="13">
        <f t="shared" si="51"/>
        <v>37.19</v>
      </c>
      <c r="R43" s="17">
        <f t="shared" si="52"/>
        <v>11.127570463879218</v>
      </c>
      <c r="S43" s="17">
        <f t="shared" si="53"/>
        <v>12.952980582817355</v>
      </c>
      <c r="T43" s="13">
        <f t="shared" si="54"/>
        <v>9.74</v>
      </c>
      <c r="U43" s="14">
        <f t="shared" si="55"/>
        <v>3.8182751540041067</v>
      </c>
      <c r="V43" s="15">
        <v>1.5512E-10</v>
      </c>
      <c r="W43" s="15">
        <v>9.8484999999999996E-10</v>
      </c>
      <c r="X43" s="15">
        <v>4.9475000000000002E-11</v>
      </c>
      <c r="Y43" s="16">
        <f t="shared" si="56"/>
        <v>800000000</v>
      </c>
      <c r="Z43" s="16">
        <f t="shared" si="36"/>
        <v>3760000000</v>
      </c>
      <c r="AA43" s="51">
        <f t="shared" si="57"/>
        <v>17.391659759842913</v>
      </c>
      <c r="AB43" s="17">
        <f t="shared" si="58"/>
        <v>15.500625001021282</v>
      </c>
      <c r="AC43" s="52">
        <f t="shared" si="59"/>
        <v>37.126667275098825</v>
      </c>
    </row>
    <row r="44" spans="1:29">
      <c r="A44" s="18">
        <f t="shared" si="7"/>
        <v>29.475999999999999</v>
      </c>
      <c r="B44" s="19">
        <f t="shared" si="24"/>
        <v>32.21</v>
      </c>
      <c r="C44" s="19">
        <f t="shared" si="25"/>
        <v>9.3059999999999992</v>
      </c>
      <c r="D44" s="19">
        <f t="shared" si="10"/>
        <v>10.294</v>
      </c>
      <c r="E44" s="19">
        <f t="shared" si="26"/>
        <v>7.19</v>
      </c>
      <c r="F44" s="14">
        <f t="shared" si="27"/>
        <v>4.4798331015299029</v>
      </c>
      <c r="G44" s="20">
        <v>1.5512E-10</v>
      </c>
      <c r="H44" s="20">
        <v>9.8484999999999996E-10</v>
      </c>
      <c r="I44" s="20">
        <v>4.9475000000000002E-11</v>
      </c>
      <c r="J44" s="21">
        <f t="shared" si="12"/>
        <v>700000000</v>
      </c>
      <c r="K44" s="21">
        <f t="shared" si="28"/>
        <v>3860000000</v>
      </c>
      <c r="L44" s="17">
        <f t="shared" si="4"/>
        <v>15.876970464478028</v>
      </c>
      <c r="M44" s="17">
        <f t="shared" si="5"/>
        <v>14.844393885627778</v>
      </c>
      <c r="N44" s="69">
        <f t="shared" si="6"/>
        <v>36.49271224840453</v>
      </c>
      <c r="P44" s="23">
        <f t="shared" si="50"/>
        <v>31.157310362825044</v>
      </c>
      <c r="Q44" s="13">
        <f t="shared" si="51"/>
        <v>37.19</v>
      </c>
      <c r="R44" s="17">
        <f t="shared" si="52"/>
        <v>11.127570463879218</v>
      </c>
      <c r="S44" s="17">
        <f t="shared" si="53"/>
        <v>12.952980582817355</v>
      </c>
      <c r="T44" s="13">
        <f t="shared" si="54"/>
        <v>9.74</v>
      </c>
      <c r="U44" s="14">
        <f t="shared" si="55"/>
        <v>3.8182751540041067</v>
      </c>
      <c r="V44" s="15">
        <v>1.5512E-10</v>
      </c>
      <c r="W44" s="15">
        <v>9.8484999999999996E-10</v>
      </c>
      <c r="X44" s="15">
        <v>4.9475000000000002E-11</v>
      </c>
      <c r="Y44" s="16">
        <f t="shared" si="56"/>
        <v>700000000</v>
      </c>
      <c r="Z44" s="16">
        <f t="shared" si="36"/>
        <v>3860000000</v>
      </c>
      <c r="AA44" s="51">
        <f t="shared" si="57"/>
        <v>17.561389101686231</v>
      </c>
      <c r="AB44" s="17">
        <f t="shared" si="58"/>
        <v>15.515201107069585</v>
      </c>
      <c r="AC44" s="52">
        <f t="shared" si="59"/>
        <v>37.317620705100772</v>
      </c>
    </row>
    <row r="45" spans="1:29">
      <c r="A45" s="18">
        <f t="shared" si="7"/>
        <v>29.475999999999999</v>
      </c>
      <c r="B45" s="19">
        <f t="shared" si="24"/>
        <v>32.21</v>
      </c>
      <c r="C45" s="19">
        <f t="shared" si="25"/>
        <v>9.3059999999999992</v>
      </c>
      <c r="D45" s="19">
        <f t="shared" si="10"/>
        <v>10.294</v>
      </c>
      <c r="E45" s="19">
        <f t="shared" si="26"/>
        <v>7.19</v>
      </c>
      <c r="F45" s="14">
        <f t="shared" si="27"/>
        <v>4.4798331015299029</v>
      </c>
      <c r="G45" s="20">
        <v>1.5512E-10</v>
      </c>
      <c r="H45" s="20">
        <v>9.8484999999999996E-10</v>
      </c>
      <c r="I45" s="20">
        <v>4.9475000000000002E-11</v>
      </c>
      <c r="J45" s="21">
        <f t="shared" si="12"/>
        <v>600000000</v>
      </c>
      <c r="K45" s="21">
        <f t="shared" si="28"/>
        <v>3960000000</v>
      </c>
      <c r="L45" s="17">
        <f t="shared" si="4"/>
        <v>16.000334930901541</v>
      </c>
      <c r="M45" s="17">
        <f t="shared" si="5"/>
        <v>14.854144679164815</v>
      </c>
      <c r="N45" s="69">
        <f t="shared" si="6"/>
        <v>36.657279470508875</v>
      </c>
      <c r="P45" s="23">
        <f t="shared" si="50"/>
        <v>31.157310362825044</v>
      </c>
      <c r="Q45" s="13">
        <f t="shared" si="51"/>
        <v>37.19</v>
      </c>
      <c r="R45" s="17">
        <f t="shared" si="52"/>
        <v>11.127570463879218</v>
      </c>
      <c r="S45" s="17">
        <f t="shared" si="53"/>
        <v>12.952980582817355</v>
      </c>
      <c r="T45" s="13">
        <f t="shared" si="54"/>
        <v>9.74</v>
      </c>
      <c r="U45" s="14">
        <f t="shared" si="55"/>
        <v>3.8182751540041067</v>
      </c>
      <c r="V45" s="15">
        <v>1.5512E-10</v>
      </c>
      <c r="W45" s="15">
        <v>9.8484999999999996E-10</v>
      </c>
      <c r="X45" s="15">
        <v>4.9475000000000002E-11</v>
      </c>
      <c r="Y45" s="16">
        <f t="shared" si="56"/>
        <v>600000000</v>
      </c>
      <c r="Z45" s="16">
        <f t="shared" si="36"/>
        <v>3960000000</v>
      </c>
      <c r="AA45" s="51">
        <f t="shared" si="57"/>
        <v>17.72850591711947</v>
      </c>
      <c r="AB45" s="17">
        <f t="shared" si="58"/>
        <v>15.528410109719196</v>
      </c>
      <c r="AC45" s="52">
        <f t="shared" si="59"/>
        <v>37.5076317262141</v>
      </c>
    </row>
    <row r="46" spans="1:29">
      <c r="A46" s="18">
        <f t="shared" si="7"/>
        <v>29.475999999999999</v>
      </c>
      <c r="B46" s="19">
        <f t="shared" si="24"/>
        <v>32.21</v>
      </c>
      <c r="C46" s="19">
        <f t="shared" si="25"/>
        <v>9.3059999999999992</v>
      </c>
      <c r="D46" s="19">
        <f t="shared" si="10"/>
        <v>10.294</v>
      </c>
      <c r="E46" s="19">
        <f t="shared" si="26"/>
        <v>7.19</v>
      </c>
      <c r="F46" s="14">
        <f t="shared" si="27"/>
        <v>4.4798331015299029</v>
      </c>
      <c r="G46" s="20">
        <v>1.5512E-10</v>
      </c>
      <c r="H46" s="20">
        <v>9.8484999999999996E-10</v>
      </c>
      <c r="I46" s="20">
        <v>4.9475000000000002E-11</v>
      </c>
      <c r="J46" s="21">
        <f t="shared" si="12"/>
        <v>500000000</v>
      </c>
      <c r="K46" s="21">
        <f t="shared" si="28"/>
        <v>4060000000</v>
      </c>
      <c r="L46" s="17">
        <f t="shared" si="4"/>
        <v>16.121800533386178</v>
      </c>
      <c r="M46" s="17">
        <f t="shared" si="5"/>
        <v>14.862980938810546</v>
      </c>
      <c r="N46" s="69">
        <f t="shared" si="6"/>
        <v>36.821034507082523</v>
      </c>
      <c r="P46" s="23">
        <f t="shared" si="50"/>
        <v>31.157310362825044</v>
      </c>
      <c r="Q46" s="13">
        <f t="shared" si="51"/>
        <v>37.19</v>
      </c>
      <c r="R46" s="17">
        <f t="shared" si="52"/>
        <v>11.127570463879218</v>
      </c>
      <c r="S46" s="17">
        <f t="shared" si="53"/>
        <v>12.952980582817355</v>
      </c>
      <c r="T46" s="13">
        <f t="shared" si="54"/>
        <v>9.74</v>
      </c>
      <c r="U46" s="14">
        <f t="shared" si="55"/>
        <v>3.8182751540041067</v>
      </c>
      <c r="V46" s="15">
        <v>1.5512E-10</v>
      </c>
      <c r="W46" s="15">
        <v>9.8484999999999996E-10</v>
      </c>
      <c r="X46" s="15">
        <v>4.9475000000000002E-11</v>
      </c>
      <c r="Y46" s="16">
        <f t="shared" si="56"/>
        <v>500000000</v>
      </c>
      <c r="Z46" s="16">
        <f t="shared" si="36"/>
        <v>4060000000</v>
      </c>
      <c r="AA46" s="51">
        <f t="shared" si="57"/>
        <v>17.893050418955404</v>
      </c>
      <c r="AB46" s="17">
        <f t="shared" si="58"/>
        <v>15.540380230574474</v>
      </c>
      <c r="AC46" s="52">
        <f t="shared" si="59"/>
        <v>37.696704989491778</v>
      </c>
    </row>
    <row r="47" spans="1:29">
      <c r="A47" s="18">
        <f t="shared" si="7"/>
        <v>29.475999999999999</v>
      </c>
      <c r="B47" s="19">
        <f t="shared" si="24"/>
        <v>32.21</v>
      </c>
      <c r="C47" s="19">
        <f t="shared" si="25"/>
        <v>9.3059999999999992</v>
      </c>
      <c r="D47" s="19">
        <f t="shared" si="10"/>
        <v>10.294</v>
      </c>
      <c r="E47" s="19">
        <f t="shared" si="26"/>
        <v>7.19</v>
      </c>
      <c r="F47" s="14">
        <f t="shared" si="27"/>
        <v>4.4798331015299029</v>
      </c>
      <c r="G47" s="20">
        <v>1.5512E-10</v>
      </c>
      <c r="H47" s="20">
        <v>9.8484999999999996E-10</v>
      </c>
      <c r="I47" s="20">
        <v>4.9475000000000002E-11</v>
      </c>
      <c r="J47" s="21">
        <f t="shared" si="12"/>
        <v>400000000</v>
      </c>
      <c r="K47" s="21">
        <f t="shared" si="28"/>
        <v>4160000000</v>
      </c>
      <c r="L47" s="17">
        <f t="shared" si="4"/>
        <v>16.241396499831691</v>
      </c>
      <c r="M47" s="17">
        <f t="shared" si="5"/>
        <v>14.870988439351938</v>
      </c>
      <c r="N47" s="69">
        <f t="shared" si="6"/>
        <v>36.983981366489502</v>
      </c>
      <c r="P47" s="23">
        <f t="shared" si="50"/>
        <v>31.157310362825044</v>
      </c>
      <c r="Q47" s="13">
        <f t="shared" si="51"/>
        <v>37.19</v>
      </c>
      <c r="R47" s="17">
        <f t="shared" si="52"/>
        <v>11.127570463879218</v>
      </c>
      <c r="S47" s="17">
        <f t="shared" si="53"/>
        <v>12.952980582817355</v>
      </c>
      <c r="T47" s="13">
        <f t="shared" si="54"/>
        <v>9.74</v>
      </c>
      <c r="U47" s="14">
        <f t="shared" si="55"/>
        <v>3.8182751540041067</v>
      </c>
      <c r="V47" s="15">
        <v>1.5512E-10</v>
      </c>
      <c r="W47" s="15">
        <v>9.8484999999999996E-10</v>
      </c>
      <c r="X47" s="15">
        <v>4.9475000000000002E-11</v>
      </c>
      <c r="Y47" s="16">
        <f t="shared" si="56"/>
        <v>400000000</v>
      </c>
      <c r="Z47" s="16">
        <f t="shared" si="36"/>
        <v>4160000000</v>
      </c>
      <c r="AA47" s="51">
        <f t="shared" si="57"/>
        <v>18.055062201038755</v>
      </c>
      <c r="AB47" s="17">
        <f t="shared" si="58"/>
        <v>15.551227665243896</v>
      </c>
      <c r="AC47" s="52">
        <f t="shared" si="59"/>
        <v>37.88484512303247</v>
      </c>
    </row>
    <row r="48" spans="1:29">
      <c r="A48" s="18">
        <f t="shared" si="7"/>
        <v>29.475999999999999</v>
      </c>
      <c r="B48" s="19">
        <f t="shared" si="24"/>
        <v>32.21</v>
      </c>
      <c r="C48" s="19">
        <f t="shared" si="25"/>
        <v>9.3059999999999992</v>
      </c>
      <c r="D48" s="19">
        <f t="shared" si="10"/>
        <v>10.294</v>
      </c>
      <c r="E48" s="19">
        <f t="shared" si="26"/>
        <v>7.19</v>
      </c>
      <c r="F48" s="14">
        <f t="shared" si="27"/>
        <v>4.4798331015299029</v>
      </c>
      <c r="G48" s="20">
        <v>1.5512E-10</v>
      </c>
      <c r="H48" s="20">
        <v>9.8484999999999996E-10</v>
      </c>
      <c r="I48" s="20">
        <v>4.9475000000000002E-11</v>
      </c>
      <c r="J48" s="21">
        <f t="shared" si="12"/>
        <v>300000000</v>
      </c>
      <c r="K48" s="21">
        <f t="shared" si="28"/>
        <v>4260000000</v>
      </c>
      <c r="L48" s="17">
        <f t="shared" si="4"/>
        <v>16.359151608252994</v>
      </c>
      <c r="M48" s="17">
        <f t="shared" si="5"/>
        <v>14.878244910697408</v>
      </c>
      <c r="N48" s="69">
        <f t="shared" si="6"/>
        <v>37.146124037311488</v>
      </c>
      <c r="P48" s="23">
        <f t="shared" si="50"/>
        <v>31.157310362825044</v>
      </c>
      <c r="Q48" s="13">
        <f t="shared" si="51"/>
        <v>37.19</v>
      </c>
      <c r="R48" s="17">
        <f t="shared" si="52"/>
        <v>11.127570463879218</v>
      </c>
      <c r="S48" s="17">
        <f t="shared" si="53"/>
        <v>12.952980582817355</v>
      </c>
      <c r="T48" s="13">
        <f t="shared" si="54"/>
        <v>9.74</v>
      </c>
      <c r="U48" s="14">
        <f t="shared" si="55"/>
        <v>3.8182751540041067</v>
      </c>
      <c r="V48" s="15">
        <v>1.5512E-10</v>
      </c>
      <c r="W48" s="15">
        <v>9.8484999999999996E-10</v>
      </c>
      <c r="X48" s="15">
        <v>4.9475000000000002E-11</v>
      </c>
      <c r="Y48" s="16">
        <f t="shared" si="56"/>
        <v>300000000</v>
      </c>
      <c r="Z48" s="16">
        <f t="shared" si="36"/>
        <v>4260000000</v>
      </c>
      <c r="AA48" s="51">
        <f t="shared" si="57"/>
        <v>18.21458024777359</v>
      </c>
      <c r="AB48" s="17">
        <f t="shared" si="58"/>
        <v>15.561057711266827</v>
      </c>
      <c r="AC48" s="52">
        <f t="shared" si="59"/>
        <v>38.072056732093927</v>
      </c>
    </row>
    <row r="49" spans="1:29">
      <c r="A49" s="18">
        <f t="shared" si="7"/>
        <v>29.475999999999999</v>
      </c>
      <c r="B49" s="19">
        <f t="shared" si="24"/>
        <v>32.21</v>
      </c>
      <c r="C49" s="19">
        <f t="shared" si="25"/>
        <v>9.3059999999999992</v>
      </c>
      <c r="D49" s="19">
        <f t="shared" si="10"/>
        <v>10.294</v>
      </c>
      <c r="E49" s="19">
        <f t="shared" si="26"/>
        <v>7.19</v>
      </c>
      <c r="F49" s="14">
        <f t="shared" si="27"/>
        <v>4.4798331015299029</v>
      </c>
      <c r="G49" s="20">
        <v>1.5512E-10</v>
      </c>
      <c r="H49" s="20">
        <v>9.8484999999999996E-10</v>
      </c>
      <c r="I49" s="20">
        <v>4.9475000000000002E-11</v>
      </c>
      <c r="J49" s="21">
        <f t="shared" si="12"/>
        <v>200000000</v>
      </c>
      <c r="K49" s="21">
        <f t="shared" si="28"/>
        <v>4360000000</v>
      </c>
      <c r="L49" s="17">
        <f t="shared" si="4"/>
        <v>16.475094193704894</v>
      </c>
      <c r="M49" s="17">
        <f t="shared" si="5"/>
        <v>14.884820792411738</v>
      </c>
      <c r="N49" s="69">
        <f t="shared" si="6"/>
        <v>37.307466488445328</v>
      </c>
      <c r="P49" s="23">
        <f t="shared" ref="P49:P51" si="60">P48</f>
        <v>31.157310362825044</v>
      </c>
      <c r="Q49" s="13">
        <f t="shared" ref="Q49:Q51" si="61">Q48</f>
        <v>37.19</v>
      </c>
      <c r="R49" s="17">
        <f t="shared" ref="R49:R51" si="62">R48</f>
        <v>11.127570463879218</v>
      </c>
      <c r="S49" s="17">
        <f t="shared" ref="S49:S51" si="63">S48</f>
        <v>12.952980582817355</v>
      </c>
      <c r="T49" s="13">
        <f t="shared" ref="T49:T51" si="64">T48</f>
        <v>9.74</v>
      </c>
      <c r="U49" s="14">
        <f t="shared" ref="U49:U51" si="65">Q49/T49</f>
        <v>3.8182751540041067</v>
      </c>
      <c r="V49" s="15">
        <v>1.5512E-10</v>
      </c>
      <c r="W49" s="15">
        <v>9.8484999999999996E-10</v>
      </c>
      <c r="X49" s="15">
        <v>4.9475000000000002E-11</v>
      </c>
      <c r="Y49" s="16">
        <f t="shared" ref="Y49:Y51" si="66">Y48-100000000</f>
        <v>200000000</v>
      </c>
      <c r="Z49" s="16">
        <f t="shared" si="36"/>
        <v>4360000000</v>
      </c>
      <c r="AA49" s="51">
        <f t="shared" ref="AA49:AA51" si="67">R49+T49*(EXP(V49*3700000000)-EXP(V49*Y49))</f>
        <v>18.371642943503986</v>
      </c>
      <c r="AB49" s="17">
        <f t="shared" ref="AB49:AB51" si="68">S49+(T49/137.8)*(EXP(W49*3700000000)-EXP(W49*Y49))</f>
        <v>15.569965790251189</v>
      </c>
      <c r="AC49" s="52">
        <f t="shared" ref="AC49:AC50" si="69">P49+Q49*(EXP(X49*3700000000)-EXP(X49*Y49))</f>
        <v>38.258344399205619</v>
      </c>
    </row>
    <row r="50" spans="1:29">
      <c r="A50" s="18">
        <f t="shared" si="7"/>
        <v>29.475999999999999</v>
      </c>
      <c r="B50" s="19">
        <f t="shared" si="24"/>
        <v>32.21</v>
      </c>
      <c r="C50" s="19">
        <f t="shared" si="25"/>
        <v>9.3059999999999992</v>
      </c>
      <c r="D50" s="19">
        <f t="shared" si="10"/>
        <v>10.294</v>
      </c>
      <c r="E50" s="19">
        <f t="shared" si="26"/>
        <v>7.19</v>
      </c>
      <c r="F50" s="14">
        <f t="shared" si="27"/>
        <v>4.4798331015299029</v>
      </c>
      <c r="G50" s="20">
        <v>1.5512E-10</v>
      </c>
      <c r="H50" s="20">
        <v>9.8484999999999996E-10</v>
      </c>
      <c r="I50" s="20">
        <v>4.9475000000000002E-11</v>
      </c>
      <c r="J50" s="21">
        <f t="shared" si="12"/>
        <v>100000000</v>
      </c>
      <c r="K50" s="21">
        <f t="shared" si="28"/>
        <v>4460000000</v>
      </c>
      <c r="L50" s="17">
        <f t="shared" si="4"/>
        <v>16.589252155100315</v>
      </c>
      <c r="M50" s="17">
        <f t="shared" si="5"/>
        <v>14.890779917482607</v>
      </c>
      <c r="N50" s="69">
        <f t="shared" si="6"/>
        <v>37.468012669200277</v>
      </c>
      <c r="P50" s="23">
        <f t="shared" si="60"/>
        <v>31.157310362825044</v>
      </c>
      <c r="Q50" s="13">
        <f t="shared" si="61"/>
        <v>37.19</v>
      </c>
      <c r="R50" s="17">
        <f t="shared" si="62"/>
        <v>11.127570463879218</v>
      </c>
      <c r="S50" s="17">
        <f t="shared" si="63"/>
        <v>12.952980582817355</v>
      </c>
      <c r="T50" s="13">
        <f t="shared" si="64"/>
        <v>9.74</v>
      </c>
      <c r="U50" s="14">
        <f t="shared" si="65"/>
        <v>3.8182751540041067</v>
      </c>
      <c r="V50" s="15">
        <v>1.5512E-10</v>
      </c>
      <c r="W50" s="15">
        <v>9.8484999999999996E-10</v>
      </c>
      <c r="X50" s="15">
        <v>4.9475000000000002E-11</v>
      </c>
      <c r="Y50" s="16">
        <f t="shared" si="66"/>
        <v>100000000</v>
      </c>
      <c r="Z50" s="16">
        <f t="shared" si="36"/>
        <v>4460000000</v>
      </c>
      <c r="AA50" s="51">
        <f t="shared" si="67"/>
        <v>18.526288081750355</v>
      </c>
      <c r="AB50" s="17">
        <f t="shared" si="68"/>
        <v>15.578038374144137</v>
      </c>
      <c r="AC50" s="52">
        <f t="shared" si="69"/>
        <v>38.443712684280953</v>
      </c>
    </row>
    <row r="51" spans="1:29">
      <c r="A51" s="18">
        <f t="shared" si="7"/>
        <v>29.475999999999999</v>
      </c>
      <c r="B51" s="19">
        <f t="shared" si="24"/>
        <v>32.21</v>
      </c>
      <c r="C51" s="19">
        <f t="shared" si="25"/>
        <v>9.3059999999999992</v>
      </c>
      <c r="D51" s="19">
        <f t="shared" si="10"/>
        <v>10.294</v>
      </c>
      <c r="E51" s="19">
        <f t="shared" si="26"/>
        <v>7.19</v>
      </c>
      <c r="F51" s="14">
        <f t="shared" si="27"/>
        <v>4.4798331015299029</v>
      </c>
      <c r="G51" s="20">
        <v>1.5512E-10</v>
      </c>
      <c r="H51" s="20">
        <v>9.8484999999999996E-10</v>
      </c>
      <c r="I51" s="20">
        <v>4.9475000000000002E-11</v>
      </c>
      <c r="J51" s="21">
        <f t="shared" si="12"/>
        <v>0</v>
      </c>
      <c r="K51" s="21">
        <f t="shared" si="28"/>
        <v>4560000000</v>
      </c>
      <c r="L51" s="17">
        <f t="shared" si="4"/>
        <v>16.701652961923479</v>
      </c>
      <c r="M51" s="17">
        <f t="shared" si="5"/>
        <v>14.896180131956191</v>
      </c>
      <c r="N51" s="69">
        <f t="shared" si="6"/>
        <v>37.627766509394625</v>
      </c>
      <c r="P51" s="23">
        <f t="shared" si="60"/>
        <v>31.157310362825044</v>
      </c>
      <c r="Q51" s="13">
        <f t="shared" si="61"/>
        <v>37.19</v>
      </c>
      <c r="R51" s="17">
        <f t="shared" si="62"/>
        <v>11.127570463879218</v>
      </c>
      <c r="S51" s="17">
        <f t="shared" si="63"/>
        <v>12.952980582817355</v>
      </c>
      <c r="T51" s="13">
        <f t="shared" si="64"/>
        <v>9.74</v>
      </c>
      <c r="U51" s="14">
        <f t="shared" si="65"/>
        <v>3.8182751540041067</v>
      </c>
      <c r="V51" s="15">
        <v>1.5512E-10</v>
      </c>
      <c r="W51" s="15">
        <v>9.8484999999999996E-10</v>
      </c>
      <c r="X51" s="15">
        <v>4.9475000000000002E-11</v>
      </c>
      <c r="Y51" s="16">
        <f t="shared" si="66"/>
        <v>0</v>
      </c>
      <c r="Z51" s="16">
        <f t="shared" si="36"/>
        <v>4560000000</v>
      </c>
      <c r="AA51" s="51">
        <f t="shared" si="67"/>
        <v>18.67855287430357</v>
      </c>
      <c r="AB51" s="17">
        <f t="shared" si="68"/>
        <v>15.585353824627127</v>
      </c>
      <c r="AC51" s="52">
        <f>P51+Q51*(EXP(X51*3700000000)-EXP(X51*Y51))</f>
        <v>38.628166124728885</v>
      </c>
    </row>
    <row r="52" spans="1:29" ht="17" thickBot="1">
      <c r="A52" s="18">
        <f t="shared" si="7"/>
        <v>29.475999999999999</v>
      </c>
      <c r="B52" s="19">
        <f t="shared" si="24"/>
        <v>32.21</v>
      </c>
      <c r="C52" s="19">
        <f t="shared" si="25"/>
        <v>9.3059999999999992</v>
      </c>
      <c r="D52" s="19">
        <f t="shared" si="10"/>
        <v>10.294</v>
      </c>
      <c r="E52" s="19">
        <f t="shared" si="26"/>
        <v>7.19</v>
      </c>
      <c r="F52" s="14">
        <f t="shared" ref="F52" si="70">B52/E52</f>
        <v>4.4798331015299029</v>
      </c>
      <c r="G52" s="20">
        <v>1.5512E-10</v>
      </c>
      <c r="H52" s="20">
        <v>9.8484999999999996E-10</v>
      </c>
      <c r="I52" s="20">
        <v>4.9475000000000002E-11</v>
      </c>
      <c r="J52" s="21">
        <v>0</v>
      </c>
      <c r="K52" s="21">
        <f t="shared" ref="K52" si="71">4560000000-J52</f>
        <v>4560000000</v>
      </c>
      <c r="L52" s="17">
        <f t="shared" ref="L52" si="72">C52+E52*(EXP(G52*4560000000)-EXP(G52*J52))</f>
        <v>16.701652961923479</v>
      </c>
      <c r="M52" s="17">
        <f t="shared" ref="M52" si="73">D52+(E52/137.8)*(EXP(H52*4560000000)-EXP(H52*J52))</f>
        <v>14.896180131956191</v>
      </c>
      <c r="N52" s="70">
        <f t="shared" ref="N52" si="74">A52+B52*(EXP(I52*4560000000)-EXP(I52*J52))</f>
        <v>37.627766509394625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3946-FD7D-8144-B0CD-B03458461273}">
  <sheetPr codeName="Sheet6"/>
  <dimension ref="A1:O51"/>
  <sheetViews>
    <sheetView workbookViewId="0">
      <selection activeCell="A2" sqref="A2"/>
    </sheetView>
  </sheetViews>
  <sheetFormatPr baseColWidth="10" defaultColWidth="11" defaultRowHeight="16"/>
  <sheetData>
    <row r="1" spans="1:15" ht="21">
      <c r="A1" s="96" t="s">
        <v>47</v>
      </c>
    </row>
    <row r="3" spans="1:15" ht="21">
      <c r="A3" s="53"/>
      <c r="B3" s="53"/>
      <c r="C3" s="53"/>
      <c r="D3" s="54"/>
      <c r="E3" s="54"/>
      <c r="F3" s="54"/>
      <c r="G3" s="54"/>
      <c r="H3" s="54"/>
      <c r="I3" s="54"/>
      <c r="J3" s="55" t="s">
        <v>31</v>
      </c>
      <c r="K3" s="55" t="s">
        <v>32</v>
      </c>
      <c r="L3" s="55"/>
      <c r="M3" s="54"/>
      <c r="N3" s="54"/>
      <c r="O3" s="54"/>
    </row>
    <row r="4" spans="1:15" ht="19" thickBot="1">
      <c r="A4" s="56" t="s">
        <v>33</v>
      </c>
      <c r="B4" s="56" t="s">
        <v>34</v>
      </c>
      <c r="C4" s="56" t="s">
        <v>35</v>
      </c>
      <c r="D4" s="56" t="s">
        <v>36</v>
      </c>
      <c r="E4" s="57" t="s">
        <v>37</v>
      </c>
      <c r="F4" s="57" t="s">
        <v>38</v>
      </c>
      <c r="G4" s="57" t="s">
        <v>6</v>
      </c>
      <c r="H4" s="57" t="s">
        <v>7</v>
      </c>
      <c r="I4" s="57" t="s">
        <v>8</v>
      </c>
      <c r="J4" s="57" t="s">
        <v>9</v>
      </c>
      <c r="K4" s="57" t="s">
        <v>10</v>
      </c>
      <c r="L4" s="57"/>
      <c r="M4" s="56" t="s">
        <v>35</v>
      </c>
      <c r="N4" s="56" t="s">
        <v>36</v>
      </c>
      <c r="O4" s="56" t="s">
        <v>33</v>
      </c>
    </row>
    <row r="5" spans="1:15" ht="17" thickBot="1">
      <c r="A5" s="58">
        <v>29.475999999999999</v>
      </c>
      <c r="B5" s="59">
        <f>E5*F5</f>
        <v>33.200000000000003</v>
      </c>
      <c r="C5" s="59">
        <v>9.3059999999999992</v>
      </c>
      <c r="D5" s="59">
        <v>10.294</v>
      </c>
      <c r="E5" s="59">
        <v>8.3000000000000007</v>
      </c>
      <c r="F5" s="95">
        <v>4</v>
      </c>
      <c r="G5" s="60">
        <v>1.5512E-10</v>
      </c>
      <c r="H5" s="60">
        <v>9.8484999999999996E-10</v>
      </c>
      <c r="I5" s="60">
        <v>4.9475000000000002E-11</v>
      </c>
      <c r="J5" s="61">
        <v>4560000000</v>
      </c>
      <c r="K5" s="61">
        <v>0</v>
      </c>
      <c r="L5" s="62"/>
      <c r="M5" s="63">
        <f>C5+E5*(EXP(G5*4560000000)-EXP(G5*J5))</f>
        <v>9.3059999999999992</v>
      </c>
      <c r="N5" s="63">
        <f>D5+(E5/137.8)*(EXP(H5*4560000000)-EXP(H5*J5))</f>
        <v>10.294</v>
      </c>
      <c r="O5" s="62">
        <f>A5+B5*(EXP(I5*4560000000)-EXP(I5*J5))</f>
        <v>29.475999999999999</v>
      </c>
    </row>
    <row r="6" spans="1:15">
      <c r="A6" s="58">
        <v>29.475999999999999</v>
      </c>
      <c r="B6" s="59">
        <f t="shared" ref="B6:B51" si="0">E6*F6</f>
        <v>33.200000000000003</v>
      </c>
      <c r="C6" s="59">
        <f>C5</f>
        <v>9.3059999999999992</v>
      </c>
      <c r="D6" s="59">
        <v>10.294</v>
      </c>
      <c r="E6" s="59">
        <f>E5</f>
        <v>8.3000000000000007</v>
      </c>
      <c r="F6" s="59">
        <f>F5</f>
        <v>4</v>
      </c>
      <c r="G6" s="60">
        <v>1.5512E-10</v>
      </c>
      <c r="H6" s="60">
        <v>9.8484999999999996E-10</v>
      </c>
      <c r="I6" s="60">
        <v>4.9475000000000002E-11</v>
      </c>
      <c r="J6" s="61">
        <v>4460000000</v>
      </c>
      <c r="K6" s="61">
        <v>100000000</v>
      </c>
      <c r="L6" s="62"/>
      <c r="M6" s="63">
        <f t="shared" ref="M6:M51" si="1">C6+E6*(EXP(G6*4560000000)-EXP(G6*J6))</f>
        <v>9.5651664860949968</v>
      </c>
      <c r="N6" s="63">
        <f t="shared" ref="N6:N51" si="2">D6+(E6/137.8)*(EXP(H6*4560000000)-EXP(H6*J6))</f>
        <v>10.797928308634761</v>
      </c>
      <c r="O6" s="62">
        <f t="shared" ref="O6:O51" si="3">A6+B6*(EXP(I6*4560000000)-EXP(I6*J6))</f>
        <v>29.681319139019333</v>
      </c>
    </row>
    <row r="7" spans="1:15">
      <c r="A7" s="58">
        <v>29.475999999999999</v>
      </c>
      <c r="B7" s="59">
        <f t="shared" si="0"/>
        <v>33.200000000000003</v>
      </c>
      <c r="C7" s="59">
        <f t="shared" ref="C7:C51" si="4">C6</f>
        <v>9.3059999999999992</v>
      </c>
      <c r="D7" s="59">
        <v>10.294</v>
      </c>
      <c r="E7" s="59">
        <f t="shared" ref="E7:E51" si="5">E6</f>
        <v>8.3000000000000007</v>
      </c>
      <c r="F7" s="59">
        <f t="shared" ref="F7:F51" si="6">F6</f>
        <v>4</v>
      </c>
      <c r="G7" s="60">
        <v>1.5512E-10</v>
      </c>
      <c r="H7" s="60">
        <v>9.8484999999999996E-10</v>
      </c>
      <c r="I7" s="60">
        <v>4.9475000000000002E-11</v>
      </c>
      <c r="J7" s="61">
        <v>4360000000</v>
      </c>
      <c r="K7" s="61">
        <v>200000000</v>
      </c>
      <c r="L7" s="62"/>
      <c r="M7" s="63">
        <f t="shared" si="1"/>
        <v>9.8203438016542712</v>
      </c>
      <c r="N7" s="63">
        <f t="shared" si="2"/>
        <v>11.254592821222296</v>
      </c>
      <c r="O7" s="62">
        <f t="shared" si="3"/>
        <v>29.885624970335247</v>
      </c>
    </row>
    <row r="8" spans="1:15">
      <c r="A8" s="58">
        <v>29.475999999999999</v>
      </c>
      <c r="B8" s="59">
        <f t="shared" si="0"/>
        <v>33.200000000000003</v>
      </c>
      <c r="C8" s="59">
        <f t="shared" si="4"/>
        <v>9.3059999999999992</v>
      </c>
      <c r="D8" s="59">
        <v>10.294</v>
      </c>
      <c r="E8" s="59">
        <f t="shared" si="5"/>
        <v>8.3000000000000007</v>
      </c>
      <c r="F8" s="59">
        <f t="shared" si="6"/>
        <v>4</v>
      </c>
      <c r="G8" s="60">
        <v>1.5512E-10</v>
      </c>
      <c r="H8" s="60">
        <v>9.8484999999999996E-10</v>
      </c>
      <c r="I8" s="60">
        <v>4.9475000000000002E-11</v>
      </c>
      <c r="J8" s="61">
        <v>4260000000</v>
      </c>
      <c r="K8" s="61">
        <v>300000000</v>
      </c>
      <c r="L8" s="62"/>
      <c r="M8" s="63">
        <f t="shared" si="1"/>
        <v>10.071593349221812</v>
      </c>
      <c r="N8" s="63">
        <f t="shared" si="2"/>
        <v>11.668426442956685</v>
      </c>
      <c r="O8" s="62">
        <f t="shared" si="3"/>
        <v>30.088922494906299</v>
      </c>
    </row>
    <row r="9" spans="1:15">
      <c r="A9" s="58">
        <v>29.475999999999999</v>
      </c>
      <c r="B9" s="59">
        <f t="shared" si="0"/>
        <v>33.200000000000003</v>
      </c>
      <c r="C9" s="59">
        <f t="shared" si="4"/>
        <v>9.3059999999999992</v>
      </c>
      <c r="D9" s="59">
        <v>10.294</v>
      </c>
      <c r="E9" s="59">
        <f t="shared" si="5"/>
        <v>8.3000000000000007</v>
      </c>
      <c r="F9" s="59">
        <f t="shared" si="6"/>
        <v>4</v>
      </c>
      <c r="G9" s="60">
        <v>1.5512E-10</v>
      </c>
      <c r="H9" s="60">
        <v>9.8484999999999996E-10</v>
      </c>
      <c r="I9" s="60">
        <v>4.9475000000000002E-11</v>
      </c>
      <c r="J9" s="61">
        <v>4160000000</v>
      </c>
      <c r="K9" s="61">
        <v>400000000</v>
      </c>
      <c r="L9" s="62"/>
      <c r="M9" s="63">
        <f t="shared" si="1"/>
        <v>10.318975586214707</v>
      </c>
      <c r="N9" s="63">
        <f t="shared" si="2"/>
        <v>12.043446313687223</v>
      </c>
      <c r="O9" s="62">
        <f t="shared" si="3"/>
        <v>30.291216689009886</v>
      </c>
    </row>
    <row r="10" spans="1:15">
      <c r="A10" s="58">
        <v>29.475999999999999</v>
      </c>
      <c r="B10" s="59">
        <f t="shared" si="0"/>
        <v>33.200000000000003</v>
      </c>
      <c r="C10" s="59">
        <f t="shared" si="4"/>
        <v>9.3059999999999992</v>
      </c>
      <c r="D10" s="59">
        <v>10.294</v>
      </c>
      <c r="E10" s="59">
        <f t="shared" si="5"/>
        <v>8.3000000000000007</v>
      </c>
      <c r="F10" s="59">
        <f t="shared" si="6"/>
        <v>4</v>
      </c>
      <c r="G10" s="60">
        <v>1.5512E-10</v>
      </c>
      <c r="H10" s="60">
        <v>9.8484999999999996E-10</v>
      </c>
      <c r="I10" s="60">
        <v>4.9475000000000002E-11</v>
      </c>
      <c r="J10" s="61">
        <v>4060000000</v>
      </c>
      <c r="K10" s="61">
        <v>500000000</v>
      </c>
      <c r="L10" s="62"/>
      <c r="M10" s="63">
        <f t="shared" si="1"/>
        <v>10.562550039470814</v>
      </c>
      <c r="N10" s="63">
        <f t="shared" si="2"/>
        <v>12.3832928028471</v>
      </c>
      <c r="O10" s="62">
        <f t="shared" si="3"/>
        <v>30.492512504364079</v>
      </c>
    </row>
    <row r="11" spans="1:15">
      <c r="A11" s="58">
        <v>29.475999999999999</v>
      </c>
      <c r="B11" s="59">
        <f t="shared" si="0"/>
        <v>33.200000000000003</v>
      </c>
      <c r="C11" s="59">
        <f t="shared" si="4"/>
        <v>9.3059999999999992</v>
      </c>
      <c r="D11" s="59">
        <v>10.294</v>
      </c>
      <c r="E11" s="59">
        <f t="shared" si="5"/>
        <v>8.3000000000000007</v>
      </c>
      <c r="F11" s="59">
        <f t="shared" si="6"/>
        <v>4</v>
      </c>
      <c r="G11" s="60">
        <v>1.5512E-10</v>
      </c>
      <c r="H11" s="60">
        <v>9.8484999999999996E-10</v>
      </c>
      <c r="I11" s="60">
        <v>4.9475000000000002E-11</v>
      </c>
      <c r="J11" s="61">
        <v>3960000000</v>
      </c>
      <c r="K11" s="61">
        <v>600000000</v>
      </c>
      <c r="L11" s="62"/>
      <c r="M11" s="63">
        <f t="shared" si="1"/>
        <v>10.802375319572537</v>
      </c>
      <c r="N11" s="63">
        <f t="shared" si="2"/>
        <v>12.69126484701988</v>
      </c>
      <c r="O11" s="62">
        <f t="shared" si="3"/>
        <v>30.692814868248835</v>
      </c>
    </row>
    <row r="12" spans="1:15">
      <c r="A12" s="58">
        <v>29.475999999999999</v>
      </c>
      <c r="B12" s="59">
        <f t="shared" si="0"/>
        <v>33.200000000000003</v>
      </c>
      <c r="C12" s="59">
        <f t="shared" si="4"/>
        <v>9.3059999999999992</v>
      </c>
      <c r="D12" s="59">
        <v>10.294</v>
      </c>
      <c r="E12" s="59">
        <f t="shared" si="5"/>
        <v>8.3000000000000007</v>
      </c>
      <c r="F12" s="59">
        <f t="shared" si="6"/>
        <v>4</v>
      </c>
      <c r="G12" s="60">
        <v>1.5512E-10</v>
      </c>
      <c r="H12" s="60">
        <v>9.8484999999999996E-10</v>
      </c>
      <c r="I12" s="60">
        <v>4.9475000000000002E-11</v>
      </c>
      <c r="J12" s="61">
        <v>3860000000</v>
      </c>
      <c r="K12" s="61">
        <v>700000000</v>
      </c>
      <c r="L12" s="62"/>
      <c r="M12" s="63">
        <f t="shared" si="1"/>
        <v>11.038509134950106</v>
      </c>
      <c r="N12" s="63">
        <f t="shared" si="2"/>
        <v>12.970351973170361</v>
      </c>
      <c r="O12" s="62">
        <f t="shared" si="3"/>
        <v>30.892128683626588</v>
      </c>
    </row>
    <row r="13" spans="1:15">
      <c r="A13" s="58">
        <v>29.475999999999999</v>
      </c>
      <c r="B13" s="59">
        <f t="shared" si="0"/>
        <v>33.200000000000003</v>
      </c>
      <c r="C13" s="59">
        <f t="shared" si="4"/>
        <v>9.3059999999999992</v>
      </c>
      <c r="D13" s="59">
        <v>10.294</v>
      </c>
      <c r="E13" s="59">
        <f t="shared" si="5"/>
        <v>8.3000000000000007</v>
      </c>
      <c r="F13" s="59">
        <f t="shared" si="6"/>
        <v>4</v>
      </c>
      <c r="G13" s="60">
        <v>1.5512E-10</v>
      </c>
      <c r="H13" s="60">
        <v>9.8484999999999996E-10</v>
      </c>
      <c r="I13" s="60">
        <v>4.9475000000000002E-11</v>
      </c>
      <c r="J13" s="61">
        <v>3760000000</v>
      </c>
      <c r="K13" s="61">
        <v>800000000</v>
      </c>
      <c r="L13" s="62"/>
      <c r="M13" s="63">
        <f t="shared" si="1"/>
        <v>11.271008305767783</v>
      </c>
      <c r="N13" s="63">
        <f t="shared" si="2"/>
        <v>13.223263318393748</v>
      </c>
      <c r="O13" s="62">
        <f t="shared" si="3"/>
        <v>31.090458829262293</v>
      </c>
    </row>
    <row r="14" spans="1:15">
      <c r="A14" s="58">
        <v>29.475999999999999</v>
      </c>
      <c r="B14" s="59">
        <f t="shared" si="0"/>
        <v>33.200000000000003</v>
      </c>
      <c r="C14" s="59">
        <f t="shared" si="4"/>
        <v>9.3059999999999992</v>
      </c>
      <c r="D14" s="59">
        <v>10.294</v>
      </c>
      <c r="E14" s="59">
        <f t="shared" si="5"/>
        <v>8.3000000000000007</v>
      </c>
      <c r="F14" s="59">
        <f t="shared" si="6"/>
        <v>4</v>
      </c>
      <c r="G14" s="60">
        <v>1.5512E-10</v>
      </c>
      <c r="H14" s="60">
        <v>9.8484999999999996E-10</v>
      </c>
      <c r="I14" s="60">
        <v>4.9475000000000002E-11</v>
      </c>
      <c r="J14" s="61">
        <v>3660000000</v>
      </c>
      <c r="K14" s="61">
        <v>900000000</v>
      </c>
      <c r="L14" s="62"/>
      <c r="M14" s="63">
        <f t="shared" si="1"/>
        <v>11.499928777596327</v>
      </c>
      <c r="N14" s="63">
        <f t="shared" si="2"/>
        <v>13.45245392788182</v>
      </c>
      <c r="O14" s="62">
        <f t="shared" si="3"/>
        <v>31.287810159842806</v>
      </c>
    </row>
    <row r="15" spans="1:15">
      <c r="A15" s="58">
        <v>29.475999999999999</v>
      </c>
      <c r="B15" s="59">
        <f t="shared" si="0"/>
        <v>33.200000000000003</v>
      </c>
      <c r="C15" s="59">
        <f t="shared" si="4"/>
        <v>9.3059999999999992</v>
      </c>
      <c r="D15" s="59">
        <v>10.294</v>
      </c>
      <c r="E15" s="59">
        <f t="shared" si="5"/>
        <v>8.3000000000000007</v>
      </c>
      <c r="F15" s="59">
        <f t="shared" si="6"/>
        <v>4</v>
      </c>
      <c r="G15" s="60">
        <v>1.5512E-10</v>
      </c>
      <c r="H15" s="60">
        <v>9.8484999999999996E-10</v>
      </c>
      <c r="I15" s="60">
        <v>4.9475000000000002E-11</v>
      </c>
      <c r="J15" s="61">
        <v>3560000000</v>
      </c>
      <c r="K15" s="61">
        <v>1000000000</v>
      </c>
      <c r="L15" s="62"/>
      <c r="M15" s="63">
        <f t="shared" si="1"/>
        <v>11.725325634875002</v>
      </c>
      <c r="N15" s="63">
        <f t="shared" si="2"/>
        <v>13.660148586384064</v>
      </c>
      <c r="O15" s="62">
        <f t="shared" si="3"/>
        <v>31.484187506095743</v>
      </c>
    </row>
    <row r="16" spans="1:15">
      <c r="A16" s="58">
        <v>29.475999999999999</v>
      </c>
      <c r="B16" s="59">
        <f t="shared" si="0"/>
        <v>33.200000000000003</v>
      </c>
      <c r="C16" s="59">
        <f t="shared" si="4"/>
        <v>9.3059999999999992</v>
      </c>
      <c r="D16" s="59">
        <v>10.294</v>
      </c>
      <c r="E16" s="59">
        <f t="shared" si="5"/>
        <v>8.3000000000000007</v>
      </c>
      <c r="F16" s="59">
        <f t="shared" si="6"/>
        <v>4</v>
      </c>
      <c r="G16" s="60">
        <v>1.5512E-10</v>
      </c>
      <c r="H16" s="60">
        <v>9.8484999999999996E-10</v>
      </c>
      <c r="I16" s="60">
        <v>4.9475000000000002E-11</v>
      </c>
      <c r="J16" s="61">
        <v>3460000000</v>
      </c>
      <c r="K16" s="61">
        <v>1100000000</v>
      </c>
      <c r="L16" s="62"/>
      <c r="M16" s="63">
        <f t="shared" si="1"/>
        <v>11.947253114166395</v>
      </c>
      <c r="N16" s="63">
        <f t="shared" si="2"/>
        <v>13.848363414499035</v>
      </c>
      <c r="O16" s="62">
        <f t="shared" si="3"/>
        <v>31.679595674907738</v>
      </c>
    </row>
    <row r="17" spans="1:15">
      <c r="A17" s="58">
        <v>29.475999999999999</v>
      </c>
      <c r="B17" s="59">
        <f t="shared" si="0"/>
        <v>33.200000000000003</v>
      </c>
      <c r="C17" s="59">
        <f t="shared" si="4"/>
        <v>9.3059999999999992</v>
      </c>
      <c r="D17" s="59">
        <v>10.294</v>
      </c>
      <c r="E17" s="59">
        <f t="shared" si="5"/>
        <v>8.3000000000000007</v>
      </c>
      <c r="F17" s="59">
        <f t="shared" si="6"/>
        <v>4</v>
      </c>
      <c r="G17" s="60">
        <v>1.5512E-10</v>
      </c>
      <c r="H17" s="60">
        <v>9.8484999999999996E-10</v>
      </c>
      <c r="I17" s="60">
        <v>4.9475000000000002E-11</v>
      </c>
      <c r="J17" s="61">
        <v>3360000000</v>
      </c>
      <c r="K17" s="61">
        <v>1200000000</v>
      </c>
      <c r="L17" s="62"/>
      <c r="M17" s="63">
        <f t="shared" si="1"/>
        <v>12.165764617207174</v>
      </c>
      <c r="N17" s="63">
        <f t="shared" si="2"/>
        <v>14.018925439434145</v>
      </c>
      <c r="O17" s="62">
        <f t="shared" si="3"/>
        <v>31.874039449442055</v>
      </c>
    </row>
    <row r="18" spans="1:15">
      <c r="A18" s="58">
        <v>29.475999999999999</v>
      </c>
      <c r="B18" s="59">
        <f t="shared" si="0"/>
        <v>33.200000000000003</v>
      </c>
      <c r="C18" s="59">
        <f t="shared" si="4"/>
        <v>9.3059999999999992</v>
      </c>
      <c r="D18" s="59">
        <v>10.294</v>
      </c>
      <c r="E18" s="59">
        <f t="shared" si="5"/>
        <v>8.3000000000000007</v>
      </c>
      <c r="F18" s="59">
        <f t="shared" si="6"/>
        <v>4</v>
      </c>
      <c r="G18" s="60">
        <v>1.5512E-10</v>
      </c>
      <c r="H18" s="60">
        <v>9.8484999999999996E-10</v>
      </c>
      <c r="I18" s="60">
        <v>4.9475000000000002E-11</v>
      </c>
      <c r="J18" s="61">
        <v>3260000000</v>
      </c>
      <c r="K18" s="61">
        <v>1300000000</v>
      </c>
      <c r="L18" s="62"/>
      <c r="M18" s="63">
        <f t="shared" si="1"/>
        <v>12.380912723757994</v>
      </c>
      <c r="N18" s="63">
        <f t="shared" si="2"/>
        <v>14.17349033020988</v>
      </c>
      <c r="O18" s="62">
        <f t="shared" si="3"/>
        <v>32.067523589255728</v>
      </c>
    </row>
    <row r="19" spans="1:15">
      <c r="A19" s="58">
        <v>29.475999999999999</v>
      </c>
      <c r="B19" s="59">
        <f t="shared" si="0"/>
        <v>33.200000000000003</v>
      </c>
      <c r="C19" s="59">
        <f t="shared" si="4"/>
        <v>9.3059999999999992</v>
      </c>
      <c r="D19" s="59">
        <v>10.294</v>
      </c>
      <c r="E19" s="59">
        <f t="shared" si="5"/>
        <v>8.3000000000000007</v>
      </c>
      <c r="F19" s="59">
        <f t="shared" si="6"/>
        <v>4</v>
      </c>
      <c r="G19" s="60">
        <v>1.5512E-10</v>
      </c>
      <c r="H19" s="60">
        <v>9.8484999999999996E-10</v>
      </c>
      <c r="I19" s="60">
        <v>4.9475000000000002E-11</v>
      </c>
      <c r="J19" s="61">
        <v>3160000000</v>
      </c>
      <c r="K19" s="61">
        <v>1400000000</v>
      </c>
      <c r="L19" s="62"/>
      <c r="M19" s="63">
        <f t="shared" si="1"/>
        <v>12.592749204255613</v>
      </c>
      <c r="N19" s="63">
        <f t="shared" si="2"/>
        <v>14.31355846946658</v>
      </c>
      <c r="O19" s="62">
        <f t="shared" si="3"/>
        <v>32.260052830416029</v>
      </c>
    </row>
    <row r="20" spans="1:15">
      <c r="A20" s="58">
        <v>29.475999999999999</v>
      </c>
      <c r="B20" s="59">
        <f t="shared" si="0"/>
        <v>33.200000000000003</v>
      </c>
      <c r="C20" s="57">
        <f t="shared" si="4"/>
        <v>9.3059999999999992</v>
      </c>
      <c r="D20" s="57">
        <v>10.294</v>
      </c>
      <c r="E20" s="57">
        <f t="shared" si="5"/>
        <v>8.3000000000000007</v>
      </c>
      <c r="F20" s="57">
        <f t="shared" si="6"/>
        <v>4</v>
      </c>
      <c r="G20" s="91">
        <v>1.5512E-10</v>
      </c>
      <c r="H20" s="91">
        <v>9.8484999999999996E-10</v>
      </c>
      <c r="I20" s="91">
        <v>4.9475000000000002E-11</v>
      </c>
      <c r="J20" s="92">
        <v>3000000000</v>
      </c>
      <c r="K20" s="92">
        <v>1500000000</v>
      </c>
      <c r="L20" s="93"/>
      <c r="M20" s="94">
        <f t="shared" si="1"/>
        <v>12.924926326774791</v>
      </c>
      <c r="N20" s="94">
        <f t="shared" si="2"/>
        <v>14.510859851016704</v>
      </c>
      <c r="O20" s="93">
        <f t="shared" si="3"/>
        <v>32.566125181244942</v>
      </c>
    </row>
    <row r="21" spans="1:15">
      <c r="A21" s="58">
        <v>29.475999999999999</v>
      </c>
      <c r="B21" s="59">
        <f t="shared" si="0"/>
        <v>33.200000000000003</v>
      </c>
      <c r="C21" s="59">
        <f t="shared" si="4"/>
        <v>9.3059999999999992</v>
      </c>
      <c r="D21" s="59">
        <v>10.294</v>
      </c>
      <c r="E21" s="59">
        <f t="shared" si="5"/>
        <v>8.3000000000000007</v>
      </c>
      <c r="F21" s="59">
        <f t="shared" si="6"/>
        <v>4</v>
      </c>
      <c r="G21" s="60">
        <v>1.5512E-10</v>
      </c>
      <c r="H21" s="60">
        <v>9.8484999999999996E-10</v>
      </c>
      <c r="I21" s="60">
        <v>4.9475000000000002E-11</v>
      </c>
      <c r="J21" s="61">
        <v>2960000000</v>
      </c>
      <c r="K21" s="61">
        <v>1600000000</v>
      </c>
      <c r="L21" s="62"/>
      <c r="M21" s="63">
        <f t="shared" si="1"/>
        <v>13.006690396771193</v>
      </c>
      <c r="N21" s="63">
        <f t="shared" si="2"/>
        <v>14.555515612599159</v>
      </c>
      <c r="O21" s="62">
        <f t="shared" si="3"/>
        <v>32.642265444291859</v>
      </c>
    </row>
    <row r="22" spans="1:15">
      <c r="A22" s="58">
        <v>29.475999999999999</v>
      </c>
      <c r="B22" s="59">
        <f t="shared" si="0"/>
        <v>33.200000000000003</v>
      </c>
      <c r="C22" s="59">
        <f t="shared" si="4"/>
        <v>9.3059999999999992</v>
      </c>
      <c r="D22" s="59">
        <v>10.294</v>
      </c>
      <c r="E22" s="59">
        <f t="shared" si="5"/>
        <v>8.3000000000000007</v>
      </c>
      <c r="F22" s="59">
        <f t="shared" si="6"/>
        <v>4</v>
      </c>
      <c r="G22" s="60">
        <v>1.5512E-10</v>
      </c>
      <c r="H22" s="60">
        <v>9.8484999999999996E-10</v>
      </c>
      <c r="I22" s="60">
        <v>4.9475000000000002E-11</v>
      </c>
      <c r="J22" s="61">
        <v>2860000000</v>
      </c>
      <c r="K22" s="61">
        <v>1700000000</v>
      </c>
      <c r="L22" s="62"/>
      <c r="M22" s="63">
        <f t="shared" si="1"/>
        <v>13.208894714203636</v>
      </c>
      <c r="N22" s="63">
        <f t="shared" si="2"/>
        <v>14.65975332772142</v>
      </c>
      <c r="O22" s="62">
        <f t="shared" si="3"/>
        <v>32.831958172733664</v>
      </c>
    </row>
    <row r="23" spans="1:15">
      <c r="A23" s="58">
        <v>29.475999999999999</v>
      </c>
      <c r="B23" s="59">
        <f t="shared" si="0"/>
        <v>33.200000000000003</v>
      </c>
      <c r="C23" s="59">
        <f t="shared" si="4"/>
        <v>9.3059999999999992</v>
      </c>
      <c r="D23" s="59">
        <v>10.294</v>
      </c>
      <c r="E23" s="59">
        <f t="shared" si="5"/>
        <v>8.3000000000000007</v>
      </c>
      <c r="F23" s="59">
        <f t="shared" si="6"/>
        <v>4</v>
      </c>
      <c r="G23" s="60">
        <v>1.5512E-10</v>
      </c>
      <c r="H23" s="60">
        <v>9.8484999999999996E-10</v>
      </c>
      <c r="I23" s="60">
        <v>4.9475000000000002E-11</v>
      </c>
      <c r="J23" s="61">
        <v>2760000000</v>
      </c>
      <c r="K23" s="61">
        <v>1800000000</v>
      </c>
      <c r="L23" s="62"/>
      <c r="M23" s="63">
        <f t="shared" si="1"/>
        <v>13.407986640379589</v>
      </c>
      <c r="N23" s="63">
        <f t="shared" si="2"/>
        <v>14.754214513080321</v>
      </c>
      <c r="O23" s="62">
        <f t="shared" si="3"/>
        <v>33.020714714203663</v>
      </c>
    </row>
    <row r="24" spans="1:15">
      <c r="A24" s="58">
        <v>29.475999999999999</v>
      </c>
      <c r="B24" s="59">
        <f t="shared" si="0"/>
        <v>33.200000000000003</v>
      </c>
      <c r="C24" s="59">
        <f t="shared" si="4"/>
        <v>9.3059999999999992</v>
      </c>
      <c r="D24" s="59">
        <v>10.294</v>
      </c>
      <c r="E24" s="59">
        <f t="shared" si="5"/>
        <v>8.3000000000000007</v>
      </c>
      <c r="F24" s="59">
        <f t="shared" si="6"/>
        <v>4</v>
      </c>
      <c r="G24" s="60">
        <v>1.5512E-10</v>
      </c>
      <c r="H24" s="60">
        <v>9.8484999999999996E-10</v>
      </c>
      <c r="I24" s="60">
        <v>4.9475000000000002E-11</v>
      </c>
      <c r="J24" s="61">
        <v>2660000000</v>
      </c>
      <c r="K24" s="61">
        <v>1900000000</v>
      </c>
      <c r="L24" s="62"/>
      <c r="M24" s="63">
        <f t="shared" si="1"/>
        <v>13.604014082185792</v>
      </c>
      <c r="N24" s="63">
        <f t="shared" si="2"/>
        <v>14.839816116386215</v>
      </c>
      <c r="O24" s="62">
        <f t="shared" si="3"/>
        <v>33.20853968904791</v>
      </c>
    </row>
    <row r="25" spans="1:15">
      <c r="A25" s="58">
        <v>29.475999999999999</v>
      </c>
      <c r="B25" s="59">
        <f t="shared" si="0"/>
        <v>33.200000000000003</v>
      </c>
      <c r="C25" s="59">
        <f t="shared" si="4"/>
        <v>9.3059999999999992</v>
      </c>
      <c r="D25" s="59">
        <v>10.294</v>
      </c>
      <c r="E25" s="59">
        <f t="shared" si="5"/>
        <v>8.3000000000000007</v>
      </c>
      <c r="F25" s="59">
        <f t="shared" si="6"/>
        <v>4</v>
      </c>
      <c r="G25" s="60">
        <v>1.5512E-10</v>
      </c>
      <c r="H25" s="60">
        <v>9.8484999999999996E-10</v>
      </c>
      <c r="I25" s="60">
        <v>4.9475000000000002E-11</v>
      </c>
      <c r="J25" s="61">
        <v>2560000000</v>
      </c>
      <c r="K25" s="61">
        <v>2000000000</v>
      </c>
      <c r="L25" s="62"/>
      <c r="M25" s="63">
        <f t="shared" si="1"/>
        <v>13.797024209111399</v>
      </c>
      <c r="N25" s="63">
        <f t="shared" si="2"/>
        <v>14.917389084168683</v>
      </c>
      <c r="O25" s="62">
        <f t="shared" si="3"/>
        <v>33.395437694809715</v>
      </c>
    </row>
    <row r="26" spans="1:15">
      <c r="A26" s="58">
        <v>29.475999999999999</v>
      </c>
      <c r="B26" s="59">
        <f t="shared" si="0"/>
        <v>33.200000000000003</v>
      </c>
      <c r="C26" s="59">
        <f t="shared" si="4"/>
        <v>9.3059999999999992</v>
      </c>
      <c r="D26" s="59">
        <v>10.294</v>
      </c>
      <c r="E26" s="59">
        <f t="shared" si="5"/>
        <v>8.3000000000000007</v>
      </c>
      <c r="F26" s="59">
        <f t="shared" si="6"/>
        <v>4</v>
      </c>
      <c r="G26" s="60">
        <v>1.5512E-10</v>
      </c>
      <c r="H26" s="60">
        <v>9.8484999999999996E-10</v>
      </c>
      <c r="I26" s="60">
        <v>4.9475000000000002E-11</v>
      </c>
      <c r="J26" s="61">
        <v>2460000000</v>
      </c>
      <c r="K26" s="61">
        <v>2100000000</v>
      </c>
      <c r="L26" s="62"/>
      <c r="M26" s="63">
        <f t="shared" si="1"/>
        <v>13.987063464598233</v>
      </c>
      <c r="N26" s="63">
        <f t="shared" si="2"/>
        <v>14.987686427888706</v>
      </c>
      <c r="O26" s="62">
        <f t="shared" si="3"/>
        <v>33.581413306342263</v>
      </c>
    </row>
    <row r="27" spans="1:15">
      <c r="A27" s="58">
        <v>29.475999999999999</v>
      </c>
      <c r="B27" s="59">
        <f t="shared" si="0"/>
        <v>33.200000000000003</v>
      </c>
      <c r="C27" s="59">
        <f t="shared" si="4"/>
        <v>9.3059999999999992</v>
      </c>
      <c r="D27" s="59">
        <v>10.294</v>
      </c>
      <c r="E27" s="59">
        <f t="shared" si="5"/>
        <v>8.3000000000000007</v>
      </c>
      <c r="F27" s="59">
        <f t="shared" si="6"/>
        <v>4</v>
      </c>
      <c r="G27" s="60">
        <v>1.5512E-10</v>
      </c>
      <c r="H27" s="60">
        <v>9.8484999999999996E-10</v>
      </c>
      <c r="I27" s="60">
        <v>4.9475000000000002E-11</v>
      </c>
      <c r="J27" s="61">
        <v>2360000000</v>
      </c>
      <c r="K27" s="61">
        <v>2200000000</v>
      </c>
      <c r="L27" s="62"/>
      <c r="M27" s="63">
        <f t="shared" si="1"/>
        <v>14.174177577216323</v>
      </c>
      <c r="N27" s="63">
        <f t="shared" si="2"/>
        <v>15.051390533524435</v>
      </c>
      <c r="O27" s="62">
        <f t="shared" si="3"/>
        <v>33.766471075920506</v>
      </c>
    </row>
    <row r="28" spans="1:15">
      <c r="A28" s="58">
        <v>29.475999999999999</v>
      </c>
      <c r="B28" s="59">
        <f t="shared" si="0"/>
        <v>33.200000000000003</v>
      </c>
      <c r="C28" s="59">
        <f t="shared" si="4"/>
        <v>9.3059999999999992</v>
      </c>
      <c r="D28" s="59">
        <v>10.294</v>
      </c>
      <c r="E28" s="59">
        <f t="shared" si="5"/>
        <v>8.3000000000000007</v>
      </c>
      <c r="F28" s="59">
        <f t="shared" si="6"/>
        <v>4</v>
      </c>
      <c r="G28" s="60">
        <v>1.5512E-10</v>
      </c>
      <c r="H28" s="60">
        <v>9.8484999999999996E-10</v>
      </c>
      <c r="I28" s="60">
        <v>4.9475000000000002E-11</v>
      </c>
      <c r="J28" s="61">
        <v>2260000000</v>
      </c>
      <c r="K28" s="61">
        <v>2300000000</v>
      </c>
      <c r="L28" s="62"/>
      <c r="M28" s="63">
        <f t="shared" si="1"/>
        <v>14.358411571667434</v>
      </c>
      <c r="N28" s="63">
        <f t="shared" si="2"/>
        <v>15.109119785585662</v>
      </c>
      <c r="O28" s="62">
        <f t="shared" si="3"/>
        <v>33.950615533352668</v>
      </c>
    </row>
    <row r="29" spans="1:15">
      <c r="A29" s="58">
        <v>29.475999999999999</v>
      </c>
      <c r="B29" s="59">
        <f t="shared" si="0"/>
        <v>33.200000000000003</v>
      </c>
      <c r="C29" s="59">
        <f t="shared" si="4"/>
        <v>9.3059999999999992</v>
      </c>
      <c r="D29" s="59">
        <v>10.294</v>
      </c>
      <c r="E29" s="59">
        <f t="shared" si="5"/>
        <v>8.3000000000000007</v>
      </c>
      <c r="F29" s="59">
        <f t="shared" si="6"/>
        <v>4</v>
      </c>
      <c r="G29" s="60">
        <v>1.5512E-10</v>
      </c>
      <c r="H29" s="60">
        <v>9.8484999999999996E-10</v>
      </c>
      <c r="I29" s="60">
        <v>4.9475000000000002E-11</v>
      </c>
      <c r="J29" s="61">
        <v>2160000000</v>
      </c>
      <c r="K29" s="61">
        <v>2400000000</v>
      </c>
      <c r="L29" s="62"/>
      <c r="M29" s="63">
        <f t="shared" si="1"/>
        <v>14.539809779619233</v>
      </c>
      <c r="N29" s="63">
        <f t="shared" si="2"/>
        <v>15.161434569857271</v>
      </c>
      <c r="O29" s="62">
        <f t="shared" si="3"/>
        <v>34.133851186091086</v>
      </c>
    </row>
    <row r="30" spans="1:15">
      <c r="A30" s="58">
        <v>29.475999999999999</v>
      </c>
      <c r="B30" s="59">
        <f t="shared" si="0"/>
        <v>33.200000000000003</v>
      </c>
      <c r="C30" s="57">
        <f t="shared" si="4"/>
        <v>9.3059999999999992</v>
      </c>
      <c r="D30" s="57">
        <v>10.294</v>
      </c>
      <c r="E30" s="57">
        <f t="shared" si="5"/>
        <v>8.3000000000000007</v>
      </c>
      <c r="F30" s="57">
        <f t="shared" si="6"/>
        <v>4</v>
      </c>
      <c r="G30" s="91">
        <v>1.5512E-10</v>
      </c>
      <c r="H30" s="91">
        <v>9.8484999999999996E-10</v>
      </c>
      <c r="I30" s="91">
        <v>4.9475000000000002E-11</v>
      </c>
      <c r="J30" s="92">
        <v>2000000000</v>
      </c>
      <c r="K30" s="92">
        <v>2500000000</v>
      </c>
      <c r="L30" s="93"/>
      <c r="M30" s="94">
        <f t="shared" si="1"/>
        <v>14.824257173222154</v>
      </c>
      <c r="N30" s="94">
        <f t="shared" si="2"/>
        <v>15.235125698097136</v>
      </c>
      <c r="O30" s="93">
        <f t="shared" si="3"/>
        <v>34.425149103494817</v>
      </c>
    </row>
    <row r="31" spans="1:15">
      <c r="A31" s="58">
        <v>29.475999999999999</v>
      </c>
      <c r="B31" s="59">
        <f t="shared" si="0"/>
        <v>33.200000000000003</v>
      </c>
      <c r="C31" s="59">
        <f t="shared" si="4"/>
        <v>9.3059999999999992</v>
      </c>
      <c r="D31" s="59">
        <v>10.294</v>
      </c>
      <c r="E31" s="59">
        <f t="shared" si="5"/>
        <v>8.3000000000000007</v>
      </c>
      <c r="F31" s="59">
        <f t="shared" si="6"/>
        <v>4</v>
      </c>
      <c r="G31" s="60">
        <v>1.5512E-10</v>
      </c>
      <c r="H31" s="60">
        <v>9.8484999999999996E-10</v>
      </c>
      <c r="I31" s="60">
        <v>4.9475000000000002E-11</v>
      </c>
      <c r="J31" s="61">
        <v>1960000000</v>
      </c>
      <c r="K31" s="61">
        <v>2600000000</v>
      </c>
      <c r="L31" s="62"/>
      <c r="M31" s="63">
        <f t="shared" si="1"/>
        <v>14.894272761365198</v>
      </c>
      <c r="N31" s="63">
        <f t="shared" si="2"/>
        <v>15.251804412800334</v>
      </c>
      <c r="O31" s="62">
        <f t="shared" si="3"/>
        <v>34.49761399617811</v>
      </c>
    </row>
    <row r="32" spans="1:15">
      <c r="A32" s="58">
        <v>29.475999999999999</v>
      </c>
      <c r="B32" s="59">
        <f t="shared" si="0"/>
        <v>33.200000000000003</v>
      </c>
      <c r="C32" s="59">
        <f t="shared" si="4"/>
        <v>9.3059999999999992</v>
      </c>
      <c r="D32" s="59">
        <v>10.294</v>
      </c>
      <c r="E32" s="59">
        <f t="shared" si="5"/>
        <v>8.3000000000000007</v>
      </c>
      <c r="F32" s="59">
        <f t="shared" si="6"/>
        <v>4</v>
      </c>
      <c r="G32" s="60">
        <v>1.5512E-10</v>
      </c>
      <c r="H32" s="60">
        <v>9.8484999999999996E-10</v>
      </c>
      <c r="I32" s="60">
        <v>4.9475000000000002E-11</v>
      </c>
      <c r="J32" s="61">
        <v>1860000000</v>
      </c>
      <c r="K32" s="61">
        <v>2700000000</v>
      </c>
      <c r="L32" s="62"/>
      <c r="M32" s="63">
        <f t="shared" si="1"/>
        <v>15.067422828512267</v>
      </c>
      <c r="N32" s="63">
        <f t="shared" si="2"/>
        <v>15.290736703958943</v>
      </c>
      <c r="O32" s="62">
        <f t="shared" si="3"/>
        <v>34.67815005764227</v>
      </c>
    </row>
    <row r="33" spans="1:15">
      <c r="A33" s="58">
        <v>29.475999999999999</v>
      </c>
      <c r="B33" s="59">
        <f t="shared" si="0"/>
        <v>33.200000000000003</v>
      </c>
      <c r="C33" s="59">
        <f t="shared" si="4"/>
        <v>9.3059999999999992</v>
      </c>
      <c r="D33" s="59">
        <v>10.294</v>
      </c>
      <c r="E33" s="59">
        <f t="shared" si="5"/>
        <v>8.3000000000000007</v>
      </c>
      <c r="F33" s="59">
        <f t="shared" si="6"/>
        <v>4</v>
      </c>
      <c r="G33" s="60">
        <v>1.5512E-10</v>
      </c>
      <c r="H33" s="60">
        <v>9.8484999999999996E-10</v>
      </c>
      <c r="I33" s="60">
        <v>4.9475000000000002E-11</v>
      </c>
      <c r="J33" s="61">
        <v>1760000000</v>
      </c>
      <c r="K33" s="61">
        <v>2800000000</v>
      </c>
      <c r="L33" s="62"/>
      <c r="M33" s="63">
        <f t="shared" si="1"/>
        <v>15.237907716389714</v>
      </c>
      <c r="N33" s="63">
        <f t="shared" si="2"/>
        <v>15.326017507718568</v>
      </c>
      <c r="O33" s="62">
        <f t="shared" si="3"/>
        <v>34.857795122861759</v>
      </c>
    </row>
    <row r="34" spans="1:15">
      <c r="A34" s="58">
        <v>29.475999999999999</v>
      </c>
      <c r="B34" s="59">
        <f t="shared" si="0"/>
        <v>33.200000000000003</v>
      </c>
      <c r="C34" s="59">
        <f t="shared" si="4"/>
        <v>9.3059999999999992</v>
      </c>
      <c r="D34" s="59">
        <v>10.294</v>
      </c>
      <c r="E34" s="59">
        <f t="shared" si="5"/>
        <v>8.3000000000000007</v>
      </c>
      <c r="F34" s="59">
        <f t="shared" si="6"/>
        <v>4</v>
      </c>
      <c r="G34" s="60">
        <v>1.5512E-10</v>
      </c>
      <c r="H34" s="60">
        <v>9.8484999999999996E-10</v>
      </c>
      <c r="I34" s="60">
        <v>4.9475000000000002E-11</v>
      </c>
      <c r="J34" s="61">
        <v>1660000000</v>
      </c>
      <c r="K34" s="61">
        <v>2900000000</v>
      </c>
      <c r="L34" s="62"/>
      <c r="M34" s="63">
        <f t="shared" si="1"/>
        <v>15.405768448259362</v>
      </c>
      <c r="N34" s="63">
        <f t="shared" si="2"/>
        <v>15.357989299690789</v>
      </c>
      <c r="O34" s="62">
        <f t="shared" si="3"/>
        <v>35.036553589153677</v>
      </c>
    </row>
    <row r="35" spans="1:15">
      <c r="A35" s="58">
        <v>29.475999999999999</v>
      </c>
      <c r="B35" s="59">
        <f t="shared" si="0"/>
        <v>33.200000000000003</v>
      </c>
      <c r="C35" s="59">
        <f t="shared" si="4"/>
        <v>9.3059999999999992</v>
      </c>
      <c r="D35" s="59">
        <v>10.294</v>
      </c>
      <c r="E35" s="59">
        <f t="shared" si="5"/>
        <v>8.3000000000000007</v>
      </c>
      <c r="F35" s="59">
        <f t="shared" si="6"/>
        <v>4</v>
      </c>
      <c r="G35" s="60">
        <v>1.5512E-10</v>
      </c>
      <c r="H35" s="60">
        <v>9.8484999999999996E-10</v>
      </c>
      <c r="I35" s="60">
        <v>4.9475000000000002E-11</v>
      </c>
      <c r="J35" s="61">
        <v>1560000000</v>
      </c>
      <c r="K35" s="61">
        <v>3000000000</v>
      </c>
      <c r="L35" s="62"/>
      <c r="M35" s="63">
        <f t="shared" si="1"/>
        <v>15.571045415940329</v>
      </c>
      <c r="N35" s="63">
        <f t="shared" si="2"/>
        <v>15.38696243445494</v>
      </c>
      <c r="O35" s="62">
        <f t="shared" si="3"/>
        <v>35.214429832133099</v>
      </c>
    </row>
    <row r="36" spans="1:15">
      <c r="A36" s="58">
        <v>29.475999999999999</v>
      </c>
      <c r="B36" s="59">
        <f t="shared" si="0"/>
        <v>33.200000000000003</v>
      </c>
      <c r="C36" s="59">
        <f t="shared" si="4"/>
        <v>9.3059999999999992</v>
      </c>
      <c r="D36" s="59">
        <v>10.294</v>
      </c>
      <c r="E36" s="59">
        <f t="shared" si="5"/>
        <v>8.3000000000000007</v>
      </c>
      <c r="F36" s="59">
        <f t="shared" si="6"/>
        <v>4</v>
      </c>
      <c r="G36" s="60">
        <v>1.5512E-10</v>
      </c>
      <c r="H36" s="60">
        <v>9.8484999999999996E-10</v>
      </c>
      <c r="I36" s="60">
        <v>4.9475000000000002E-11</v>
      </c>
      <c r="J36" s="61">
        <v>1460000000</v>
      </c>
      <c r="K36" s="61">
        <v>3100000000</v>
      </c>
      <c r="L36" s="62"/>
      <c r="M36" s="63">
        <f t="shared" si="1"/>
        <v>15.733778389528382</v>
      </c>
      <c r="N36" s="63">
        <f t="shared" si="2"/>
        <v>15.413218158212647</v>
      </c>
      <c r="O36" s="62">
        <f t="shared" si="3"/>
        <v>35.391428205820233</v>
      </c>
    </row>
    <row r="37" spans="1:15">
      <c r="A37" s="58">
        <v>29.475999999999999</v>
      </c>
      <c r="B37" s="59">
        <f t="shared" si="0"/>
        <v>33.200000000000003</v>
      </c>
      <c r="C37" s="59">
        <f t="shared" si="4"/>
        <v>9.3059999999999992</v>
      </c>
      <c r="D37" s="59">
        <v>10.294</v>
      </c>
      <c r="E37" s="59">
        <f t="shared" si="5"/>
        <v>8.3000000000000007</v>
      </c>
      <c r="F37" s="59">
        <f t="shared" si="6"/>
        <v>4</v>
      </c>
      <c r="G37" s="60">
        <v>1.5512E-10</v>
      </c>
      <c r="H37" s="60">
        <v>9.8484999999999996E-10</v>
      </c>
      <c r="I37" s="60">
        <v>4.9475000000000002E-11</v>
      </c>
      <c r="J37" s="61">
        <v>1360000000</v>
      </c>
      <c r="K37" s="61">
        <v>3200000000</v>
      </c>
      <c r="L37" s="62"/>
      <c r="M37" s="63">
        <f t="shared" si="1"/>
        <v>15.894006526965711</v>
      </c>
      <c r="N37" s="63">
        <f t="shared" si="2"/>
        <v>15.437011338883387</v>
      </c>
      <c r="O37" s="62">
        <f t="shared" si="3"/>
        <v>35.567553042746965</v>
      </c>
    </row>
    <row r="38" spans="1:15">
      <c r="A38" s="58">
        <v>29.475999999999999</v>
      </c>
      <c r="B38" s="59">
        <f t="shared" si="0"/>
        <v>33.200000000000003</v>
      </c>
      <c r="C38" s="59">
        <f t="shared" si="4"/>
        <v>9.3059999999999992</v>
      </c>
      <c r="D38" s="59">
        <v>10.294</v>
      </c>
      <c r="E38" s="59">
        <f t="shared" si="5"/>
        <v>8.3000000000000007</v>
      </c>
      <c r="F38" s="59">
        <f t="shared" si="6"/>
        <v>4</v>
      </c>
      <c r="G38" s="60">
        <v>1.5512E-10</v>
      </c>
      <c r="H38" s="60">
        <v>9.8484999999999996E-10</v>
      </c>
      <c r="I38" s="60">
        <v>4.9475000000000002E-11</v>
      </c>
      <c r="J38" s="61">
        <v>1260000000</v>
      </c>
      <c r="K38" s="61">
        <v>3300000000</v>
      </c>
      <c r="L38" s="62"/>
      <c r="M38" s="63">
        <f t="shared" si="1"/>
        <v>16.051768383463365</v>
      </c>
      <c r="N38" s="63">
        <f t="shared" si="2"/>
        <v>15.458572940142396</v>
      </c>
      <c r="O38" s="62">
        <f t="shared" si="3"/>
        <v>35.742808654062905</v>
      </c>
    </row>
    <row r="39" spans="1:15">
      <c r="A39" s="58">
        <v>29.475999999999999</v>
      </c>
      <c r="B39" s="59">
        <f t="shared" si="0"/>
        <v>33.200000000000003</v>
      </c>
      <c r="C39" s="59">
        <f t="shared" si="4"/>
        <v>9.3059999999999992</v>
      </c>
      <c r="D39" s="59">
        <v>10.294</v>
      </c>
      <c r="E39" s="59">
        <f t="shared" si="5"/>
        <v>8.3000000000000007</v>
      </c>
      <c r="F39" s="59">
        <f t="shared" si="6"/>
        <v>4</v>
      </c>
      <c r="G39" s="60">
        <v>1.5512E-10</v>
      </c>
      <c r="H39" s="60">
        <v>9.8484999999999996E-10</v>
      </c>
      <c r="I39" s="60">
        <v>4.9475000000000002E-11</v>
      </c>
      <c r="J39" s="61">
        <v>1160000000</v>
      </c>
      <c r="K39" s="61">
        <v>3400000000</v>
      </c>
      <c r="L39" s="62"/>
      <c r="M39" s="63">
        <f t="shared" si="1"/>
        <v>16.20710192077869</v>
      </c>
      <c r="N39" s="63">
        <f t="shared" si="2"/>
        <v>15.478112263416827</v>
      </c>
      <c r="O39" s="62">
        <f t="shared" si="3"/>
        <v>35.917199329640958</v>
      </c>
    </row>
    <row r="40" spans="1:15">
      <c r="A40" s="58">
        <v>29.475999999999999</v>
      </c>
      <c r="B40" s="59">
        <f t="shared" si="0"/>
        <v>33.200000000000003</v>
      </c>
      <c r="C40" s="57">
        <f t="shared" si="4"/>
        <v>9.3059999999999992</v>
      </c>
      <c r="D40" s="57">
        <v>10.294</v>
      </c>
      <c r="E40" s="57">
        <f t="shared" si="5"/>
        <v>8.3000000000000007</v>
      </c>
      <c r="F40" s="57">
        <f t="shared" si="6"/>
        <v>4</v>
      </c>
      <c r="G40" s="91">
        <v>1.5512E-10</v>
      </c>
      <c r="H40" s="91">
        <v>9.8484999999999996E-10</v>
      </c>
      <c r="I40" s="91">
        <v>4.9475000000000002E-11</v>
      </c>
      <c r="J40" s="92">
        <v>1000000000</v>
      </c>
      <c r="K40" s="92">
        <v>3500000000</v>
      </c>
      <c r="L40" s="93"/>
      <c r="M40" s="94">
        <f t="shared" si="1"/>
        <v>16.450677755001966</v>
      </c>
      <c r="N40" s="94">
        <f t="shared" si="2"/>
        <v>15.505635549562115</v>
      </c>
      <c r="O40" s="93">
        <f t="shared" si="3"/>
        <v>36.194435991018395</v>
      </c>
    </row>
    <row r="41" spans="1:15">
      <c r="A41" s="58">
        <v>29.475999999999999</v>
      </c>
      <c r="B41" s="59">
        <f t="shared" si="0"/>
        <v>33.200000000000003</v>
      </c>
      <c r="C41" s="59">
        <f t="shared" si="4"/>
        <v>9.3059999999999992</v>
      </c>
      <c r="D41" s="59">
        <v>10.294</v>
      </c>
      <c r="E41" s="59">
        <f t="shared" si="5"/>
        <v>8.3000000000000007</v>
      </c>
      <c r="F41" s="59">
        <f t="shared" si="6"/>
        <v>4</v>
      </c>
      <c r="G41" s="60">
        <v>1.5512E-10</v>
      </c>
      <c r="H41" s="60">
        <v>9.8484999999999996E-10</v>
      </c>
      <c r="I41" s="60">
        <v>4.9475000000000002E-11</v>
      </c>
      <c r="J41" s="61">
        <v>960000000</v>
      </c>
      <c r="K41" s="61">
        <v>3600000000</v>
      </c>
      <c r="L41" s="62"/>
      <c r="M41" s="63">
        <f t="shared" si="1"/>
        <v>16.510632972290338</v>
      </c>
      <c r="N41" s="63">
        <f t="shared" si="2"/>
        <v>15.511864970230196</v>
      </c>
      <c r="O41" s="62">
        <f t="shared" si="3"/>
        <v>36.26340292732074</v>
      </c>
    </row>
    <row r="42" spans="1:15">
      <c r="A42" s="58">
        <v>29.475999999999999</v>
      </c>
      <c r="B42" s="59">
        <f t="shared" si="0"/>
        <v>33.200000000000003</v>
      </c>
      <c r="C42" s="59">
        <f t="shared" si="4"/>
        <v>9.3059999999999992</v>
      </c>
      <c r="D42" s="59">
        <v>10.294</v>
      </c>
      <c r="E42" s="59">
        <f t="shared" si="5"/>
        <v>8.3000000000000007</v>
      </c>
      <c r="F42" s="59">
        <f t="shared" si="6"/>
        <v>4</v>
      </c>
      <c r="G42" s="60">
        <v>1.5512E-10</v>
      </c>
      <c r="H42" s="60">
        <v>9.8484999999999996E-10</v>
      </c>
      <c r="I42" s="60">
        <v>4.9475000000000002E-11</v>
      </c>
      <c r="J42" s="61">
        <v>860000000</v>
      </c>
      <c r="K42" s="61">
        <v>3700000000</v>
      </c>
      <c r="L42" s="62"/>
      <c r="M42" s="63">
        <f t="shared" si="1"/>
        <v>16.658903524243573</v>
      </c>
      <c r="N42" s="63">
        <f t="shared" si="2"/>
        <v>15.526405995933617</v>
      </c>
      <c r="O42" s="62">
        <f t="shared" si="3"/>
        <v>36.435224323727041</v>
      </c>
    </row>
    <row r="43" spans="1:15">
      <c r="A43" s="58">
        <v>29.475999999999999</v>
      </c>
      <c r="B43" s="59">
        <f t="shared" si="0"/>
        <v>33.200000000000003</v>
      </c>
      <c r="C43" s="59">
        <f t="shared" si="4"/>
        <v>9.3059999999999992</v>
      </c>
      <c r="D43" s="59">
        <v>10.294</v>
      </c>
      <c r="E43" s="59">
        <f t="shared" si="5"/>
        <v>8.3000000000000007</v>
      </c>
      <c r="F43" s="59">
        <f t="shared" si="6"/>
        <v>4</v>
      </c>
      <c r="G43" s="60">
        <v>1.5512E-10</v>
      </c>
      <c r="H43" s="60">
        <v>9.8484999999999996E-10</v>
      </c>
      <c r="I43" s="60">
        <v>4.9475000000000002E-11</v>
      </c>
      <c r="J43" s="61">
        <v>760000000</v>
      </c>
      <c r="K43" s="61">
        <v>3800000000</v>
      </c>
      <c r="L43" s="62"/>
      <c r="M43" s="63">
        <f t="shared" si="1"/>
        <v>16.80489185010315</v>
      </c>
      <c r="N43" s="63">
        <f t="shared" si="2"/>
        <v>15.539583208448956</v>
      </c>
      <c r="O43" s="62">
        <f t="shared" si="3"/>
        <v>36.606197733211999</v>
      </c>
    </row>
    <row r="44" spans="1:15">
      <c r="A44" s="58">
        <v>29.475999999999999</v>
      </c>
      <c r="B44" s="59">
        <f t="shared" si="0"/>
        <v>33.200000000000003</v>
      </c>
      <c r="C44" s="59">
        <f t="shared" si="4"/>
        <v>9.3059999999999992</v>
      </c>
      <c r="D44" s="59">
        <v>10.294</v>
      </c>
      <c r="E44" s="59">
        <f t="shared" si="5"/>
        <v>8.3000000000000007</v>
      </c>
      <c r="F44" s="59">
        <f t="shared" si="6"/>
        <v>4</v>
      </c>
      <c r="G44" s="60">
        <v>1.5512E-10</v>
      </c>
      <c r="H44" s="60">
        <v>9.8484999999999996E-10</v>
      </c>
      <c r="I44" s="60">
        <v>4.9475000000000002E-11</v>
      </c>
      <c r="J44" s="61">
        <v>660000000</v>
      </c>
      <c r="K44" s="61">
        <v>3900000000</v>
      </c>
      <c r="L44" s="62"/>
      <c r="M44" s="63">
        <f t="shared" si="1"/>
        <v>16.948633078597425</v>
      </c>
      <c r="N44" s="63">
        <f t="shared" si="2"/>
        <v>15.551524520789361</v>
      </c>
      <c r="O44" s="62">
        <f t="shared" si="3"/>
        <v>36.776327340829603</v>
      </c>
    </row>
    <row r="45" spans="1:15">
      <c r="A45" s="58">
        <v>29.475999999999999</v>
      </c>
      <c r="B45" s="59">
        <f t="shared" si="0"/>
        <v>33.200000000000003</v>
      </c>
      <c r="C45" s="59">
        <f t="shared" si="4"/>
        <v>9.3059999999999992</v>
      </c>
      <c r="D45" s="59">
        <v>10.294</v>
      </c>
      <c r="E45" s="59">
        <f t="shared" si="5"/>
        <v>8.3000000000000007</v>
      </c>
      <c r="F45" s="59">
        <f t="shared" si="6"/>
        <v>4</v>
      </c>
      <c r="G45" s="60">
        <v>1.5512E-10</v>
      </c>
      <c r="H45" s="60">
        <v>9.8484999999999996E-10</v>
      </c>
      <c r="I45" s="60">
        <v>4.9475000000000002E-11</v>
      </c>
      <c r="J45" s="61">
        <v>560000000</v>
      </c>
      <c r="K45" s="61">
        <v>4000000000</v>
      </c>
      <c r="L45" s="62"/>
      <c r="M45" s="63">
        <f t="shared" si="1"/>
        <v>17.090161797742528</v>
      </c>
      <c r="N45" s="63">
        <f t="shared" si="2"/>
        <v>15.562345848915102</v>
      </c>
      <c r="O45" s="62">
        <f t="shared" si="3"/>
        <v>36.945617310979408</v>
      </c>
    </row>
    <row r="46" spans="1:15">
      <c r="A46" s="58">
        <v>29.475999999999999</v>
      </c>
      <c r="B46" s="59">
        <f t="shared" si="0"/>
        <v>33.200000000000003</v>
      </c>
      <c r="C46" s="59">
        <f t="shared" si="4"/>
        <v>9.3059999999999992</v>
      </c>
      <c r="D46" s="59">
        <v>10.294</v>
      </c>
      <c r="E46" s="59">
        <f t="shared" si="5"/>
        <v>8.3000000000000007</v>
      </c>
      <c r="F46" s="59">
        <f t="shared" si="6"/>
        <v>4</v>
      </c>
      <c r="G46" s="60">
        <v>1.5512E-10</v>
      </c>
      <c r="H46" s="60">
        <v>9.8484999999999996E-10</v>
      </c>
      <c r="I46" s="60">
        <v>4.9475000000000002E-11</v>
      </c>
      <c r="J46" s="61">
        <v>460000000</v>
      </c>
      <c r="K46" s="61">
        <v>4100000000</v>
      </c>
      <c r="L46" s="62"/>
      <c r="M46" s="63">
        <f t="shared" si="1"/>
        <v>17.229512063165167</v>
      </c>
      <c r="N46" s="63">
        <f t="shared" si="2"/>
        <v>15.572152236945731</v>
      </c>
      <c r="O46" s="62">
        <f t="shared" si="3"/>
        <v>37.114071787508486</v>
      </c>
    </row>
    <row r="47" spans="1:15">
      <c r="A47" s="58">
        <v>29.475999999999999</v>
      </c>
      <c r="B47" s="59">
        <f t="shared" si="0"/>
        <v>33.200000000000003</v>
      </c>
      <c r="C47" s="59">
        <f t="shared" si="4"/>
        <v>9.3059999999999992</v>
      </c>
      <c r="D47" s="59">
        <v>10.294</v>
      </c>
      <c r="E47" s="59">
        <f t="shared" si="5"/>
        <v>8.3000000000000007</v>
      </c>
      <c r="F47" s="59">
        <f t="shared" si="6"/>
        <v>4</v>
      </c>
      <c r="G47" s="60">
        <v>1.5512E-10</v>
      </c>
      <c r="H47" s="60">
        <v>9.8484999999999996E-10</v>
      </c>
      <c r="I47" s="60">
        <v>4.9475000000000002E-11</v>
      </c>
      <c r="J47" s="61">
        <v>360000000</v>
      </c>
      <c r="K47" s="61">
        <v>4200000000</v>
      </c>
      <c r="L47" s="62"/>
      <c r="M47" s="63">
        <f t="shared" si="1"/>
        <v>17.366717406297333</v>
      </c>
      <c r="N47" s="63">
        <f t="shared" si="2"/>
        <v>15.581038876837789</v>
      </c>
      <c r="O47" s="62">
        <f t="shared" si="3"/>
        <v>37.281694893812876</v>
      </c>
    </row>
    <row r="48" spans="1:15">
      <c r="A48" s="58">
        <v>29.475999999999999</v>
      </c>
      <c r="B48" s="59">
        <f t="shared" si="0"/>
        <v>33.200000000000003</v>
      </c>
      <c r="C48" s="59">
        <f t="shared" si="4"/>
        <v>9.3059999999999992</v>
      </c>
      <c r="D48" s="59">
        <v>10.294</v>
      </c>
      <c r="E48" s="59">
        <f t="shared" si="5"/>
        <v>8.3000000000000007</v>
      </c>
      <c r="F48" s="59">
        <f t="shared" si="6"/>
        <v>4</v>
      </c>
      <c r="G48" s="60">
        <v>1.5512E-10</v>
      </c>
      <c r="H48" s="60">
        <v>9.8484999999999996E-10</v>
      </c>
      <c r="I48" s="60">
        <v>4.9475000000000002E-11</v>
      </c>
      <c r="J48" s="61">
        <v>260000000</v>
      </c>
      <c r="K48" s="61">
        <v>4300000000</v>
      </c>
      <c r="L48" s="62"/>
      <c r="M48" s="63">
        <f t="shared" si="1"/>
        <v>17.501810842444861</v>
      </c>
      <c r="N48" s="63">
        <f t="shared" si="2"/>
        <v>15.589092032426215</v>
      </c>
      <c r="O48" s="62">
        <f t="shared" si="3"/>
        <v>37.448490732938474</v>
      </c>
    </row>
    <row r="49" spans="1:15">
      <c r="A49" s="58">
        <v>29.475999999999999</v>
      </c>
      <c r="B49" s="59">
        <f t="shared" si="0"/>
        <v>33.200000000000003</v>
      </c>
      <c r="C49" s="59">
        <f t="shared" si="4"/>
        <v>9.3059999999999992</v>
      </c>
      <c r="D49" s="59">
        <v>10.294</v>
      </c>
      <c r="E49" s="59">
        <f t="shared" si="5"/>
        <v>8.3000000000000007</v>
      </c>
      <c r="F49" s="59">
        <f t="shared" si="6"/>
        <v>4</v>
      </c>
      <c r="G49" s="60">
        <v>1.5512E-10</v>
      </c>
      <c r="H49" s="60">
        <v>9.8484999999999996E-10</v>
      </c>
      <c r="I49" s="60">
        <v>4.9475000000000002E-11</v>
      </c>
      <c r="J49" s="61">
        <v>160000000</v>
      </c>
      <c r="K49" s="61">
        <v>4400000000</v>
      </c>
      <c r="L49" s="62"/>
      <c r="M49" s="63">
        <f t="shared" si="1"/>
        <v>17.634824878731834</v>
      </c>
      <c r="N49" s="63">
        <f t="shared" si="2"/>
        <v>15.596389876799245</v>
      </c>
      <c r="O49" s="62">
        <f t="shared" si="3"/>
        <v>37.614463387681511</v>
      </c>
    </row>
    <row r="50" spans="1:15">
      <c r="A50" s="58">
        <v>29.475999999999999</v>
      </c>
      <c r="B50" s="59">
        <f t="shared" si="0"/>
        <v>33.200000000000003</v>
      </c>
      <c r="C50" s="59">
        <f t="shared" si="4"/>
        <v>9.3059999999999992</v>
      </c>
      <c r="D50" s="59">
        <v>10.294</v>
      </c>
      <c r="E50" s="59">
        <f t="shared" si="5"/>
        <v>8.3000000000000007</v>
      </c>
      <c r="F50" s="59">
        <f t="shared" si="6"/>
        <v>4</v>
      </c>
      <c r="G50" s="60">
        <v>1.5512E-10</v>
      </c>
      <c r="H50" s="60">
        <v>9.8484999999999996E-10</v>
      </c>
      <c r="I50" s="60">
        <v>4.9475000000000002E-11</v>
      </c>
      <c r="J50" s="61">
        <v>60000000</v>
      </c>
      <c r="K50" s="61">
        <v>4500000000</v>
      </c>
      <c r="L50" s="62"/>
      <c r="M50" s="63">
        <f t="shared" si="1"/>
        <v>17.765791521922615</v>
      </c>
      <c r="N50" s="63">
        <f t="shared" si="2"/>
        <v>15.603003251135323</v>
      </c>
      <c r="O50" s="62">
        <f t="shared" si="3"/>
        <v>37.779616920688447</v>
      </c>
    </row>
    <row r="51" spans="1:15">
      <c r="A51" s="58">
        <v>29.475999999999999</v>
      </c>
      <c r="B51" s="59">
        <f t="shared" si="0"/>
        <v>33.200000000000003</v>
      </c>
      <c r="C51" s="59">
        <f t="shared" si="4"/>
        <v>9.3059999999999992</v>
      </c>
      <c r="D51" s="59">
        <v>10.294</v>
      </c>
      <c r="E51" s="59">
        <f t="shared" si="5"/>
        <v>8.3000000000000007</v>
      </c>
      <c r="F51" s="59">
        <f t="shared" si="6"/>
        <v>4</v>
      </c>
      <c r="G51" s="60">
        <v>1.5512E-10</v>
      </c>
      <c r="H51" s="60">
        <v>9.8484999999999996E-10</v>
      </c>
      <c r="I51" s="60">
        <v>4.9475000000000002E-11</v>
      </c>
      <c r="J51" s="61">
        <v>0</v>
      </c>
      <c r="K51" s="61">
        <v>4560000000</v>
      </c>
      <c r="L51" s="62"/>
      <c r="M51" s="63">
        <f t="shared" si="1"/>
        <v>17.843401889285797</v>
      </c>
      <c r="N51" s="63">
        <f t="shared" si="2"/>
        <v>15.606669693356938</v>
      </c>
      <c r="O51" s="62">
        <f t="shared" si="3"/>
        <v>37.878317544610418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SupDataTable3a</vt:lpstr>
      <vt:lpstr>SupDataTable3b</vt:lpstr>
      <vt:lpstr>SupDataTable3c</vt:lpstr>
      <vt:lpstr>SupDataTable3d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Doucet et al</dc:creator>
  <cp:lastModifiedBy>Luc Doucet</cp:lastModifiedBy>
  <dcterms:created xsi:type="dcterms:W3CDTF">2020-08-31T06:31:25Z</dcterms:created>
  <dcterms:modified xsi:type="dcterms:W3CDTF">2022-03-14T00:00:36Z</dcterms:modified>
</cp:coreProperties>
</file>